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6815" windowHeight="8445" firstSheet="6" activeTab="8"/>
  </bookViews>
  <sheets>
    <sheet name="chapter 7 aassignment" sheetId="1" r:id="rId1"/>
    <sheet name="Chapter 8 assignment" sheetId="4" r:id="rId2"/>
    <sheet name="Chapter 8 assignment 2" sheetId="5" r:id="rId3"/>
    <sheet name="Chapter 8 assignment 3" sheetId="6" r:id="rId4"/>
    <sheet name="Chapter 8 assignment 4" sheetId="7" r:id="rId5"/>
    <sheet name="Chapter 9 assignment" sheetId="8" r:id="rId6"/>
    <sheet name="Chapter 10 assignment" sheetId="9" r:id="rId7"/>
    <sheet name="Chapter 11 assignment" sheetId="10" r:id="rId8"/>
    <sheet name="Chapter 12 assignment" sheetId="11" r:id="rId9"/>
  </sheets>
  <definedNames>
    <definedName name="solver_adj" localSheetId="7" hidden="1">'Chapter 11 assignment'!$E$36</definedName>
    <definedName name="solver_adj" localSheetId="0" hidden="1">'chapter 7 aassignment'!$C$1:$C$18</definedName>
    <definedName name="solver_cvg" localSheetId="7" hidden="1">0.0001</definedName>
    <definedName name="solver_cvg" localSheetId="0" hidden="1">0.0001</definedName>
    <definedName name="solver_drv" localSheetId="7" hidden="1">1</definedName>
    <definedName name="solver_drv" localSheetId="0" hidden="1">1</definedName>
    <definedName name="solver_eng" localSheetId="7" hidden="1">1</definedName>
    <definedName name="solver_eng" localSheetId="0" hidden="1">2</definedName>
    <definedName name="solver_est" localSheetId="7" hidden="1">1</definedName>
    <definedName name="solver_est" localSheetId="0" hidden="1">1</definedName>
    <definedName name="solver_itr" localSheetId="7" hidden="1">2147483647</definedName>
    <definedName name="solver_itr" localSheetId="0" hidden="1">2147483647</definedName>
    <definedName name="solver_lhs1" localSheetId="0" hidden="1">'chapter 7 aassignment'!$D$19:$L$19</definedName>
    <definedName name="solver_mip" localSheetId="7" hidden="1">2147483647</definedName>
    <definedName name="solver_mip" localSheetId="0" hidden="1">2147483647</definedName>
    <definedName name="solver_mni" localSheetId="7" hidden="1">30</definedName>
    <definedName name="solver_mni" localSheetId="0" hidden="1">30</definedName>
    <definedName name="solver_mrt" localSheetId="7" hidden="1">0.075</definedName>
    <definedName name="solver_mrt" localSheetId="0" hidden="1">0.075</definedName>
    <definedName name="solver_msl" localSheetId="7" hidden="1">2</definedName>
    <definedName name="solver_msl" localSheetId="0" hidden="1">2</definedName>
    <definedName name="solver_neg" localSheetId="7" hidden="1">1</definedName>
    <definedName name="solver_neg" localSheetId="0" hidden="1">1</definedName>
    <definedName name="solver_nod" localSheetId="7" hidden="1">2147483647</definedName>
    <definedName name="solver_nod" localSheetId="0" hidden="1">2147483647</definedName>
    <definedName name="solver_num" localSheetId="7" hidden="1">0</definedName>
    <definedName name="solver_num" localSheetId="0" hidden="1">1</definedName>
    <definedName name="solver_nwt" localSheetId="7" hidden="1">1</definedName>
    <definedName name="solver_nwt" localSheetId="0" hidden="1">1</definedName>
    <definedName name="solver_opt" localSheetId="7" hidden="1">'Chapter 11 assignment'!$B$36</definedName>
    <definedName name="solver_opt" localSheetId="0" hidden="1">'chapter 7 aassignment'!$C$19</definedName>
    <definedName name="solver_pre" localSheetId="7" hidden="1">0.000001</definedName>
    <definedName name="solver_pre" localSheetId="0" hidden="1">0.000001</definedName>
    <definedName name="solver_rbv" localSheetId="7" hidden="1">1</definedName>
    <definedName name="solver_rbv" localSheetId="0" hidden="1">1</definedName>
    <definedName name="solver_rel1" localSheetId="0" hidden="1">2</definedName>
    <definedName name="solver_rhs1" localSheetId="0" hidden="1">'chapter 7 aassignment'!$D$20:$L$20</definedName>
    <definedName name="solver_rlx" localSheetId="7" hidden="1">2</definedName>
    <definedName name="solver_rlx" localSheetId="0" hidden="1">2</definedName>
    <definedName name="solver_rsd" localSheetId="7" hidden="1">0</definedName>
    <definedName name="solver_rsd" localSheetId="0" hidden="1">0</definedName>
    <definedName name="solver_scl" localSheetId="7" hidden="1">1</definedName>
    <definedName name="solver_scl" localSheetId="0" hidden="1">1</definedName>
    <definedName name="solver_sho" localSheetId="7" hidden="1">2</definedName>
    <definedName name="solver_sho" localSheetId="0" hidden="1">2</definedName>
    <definedName name="solver_ssz" localSheetId="7" hidden="1">100</definedName>
    <definedName name="solver_ssz" localSheetId="0" hidden="1">100</definedName>
    <definedName name="solver_tim" localSheetId="7" hidden="1">2147483647</definedName>
    <definedName name="solver_tim" localSheetId="0" hidden="1">2147483647</definedName>
    <definedName name="solver_tol" localSheetId="7" hidden="1">0.01</definedName>
    <definedName name="solver_tol" localSheetId="0" hidden="1">0.01</definedName>
    <definedName name="solver_typ" localSheetId="7" hidden="1">1</definedName>
    <definedName name="solver_typ" localSheetId="0" hidden="1">2</definedName>
    <definedName name="solver_val" localSheetId="7" hidden="1">0</definedName>
    <definedName name="solver_val" localSheetId="0" hidden="1">0</definedName>
    <definedName name="solver_ver" localSheetId="7" hidden="1">3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0" l="1"/>
  <c r="B29" i="5"/>
  <c r="B23" i="5"/>
  <c r="B19" i="5"/>
  <c r="B18" i="5"/>
  <c r="B12" i="5"/>
  <c r="B11" i="5"/>
  <c r="B8" i="5"/>
  <c r="B7" i="5"/>
  <c r="B6" i="5"/>
  <c r="B5" i="5"/>
  <c r="B3" i="7" s="1"/>
  <c r="B9" i="6"/>
  <c r="B4" i="7"/>
  <c r="O26" i="11"/>
  <c r="N26" i="11"/>
  <c r="N25" i="11"/>
  <c r="M27" i="11"/>
  <c r="I22" i="11"/>
  <c r="O24" i="11"/>
  <c r="O23" i="11"/>
  <c r="N24" i="11"/>
  <c r="N23" i="11"/>
  <c r="C12" i="11"/>
  <c r="M25" i="11"/>
  <c r="M24" i="11"/>
  <c r="M23" i="11"/>
  <c r="M22" i="11"/>
  <c r="O22" i="11" s="1"/>
  <c r="L25" i="11"/>
  <c r="L24" i="11"/>
  <c r="L23" i="11"/>
  <c r="K25" i="11"/>
  <c r="K24" i="11"/>
  <c r="K23" i="11"/>
  <c r="J26" i="11"/>
  <c r="E21" i="11" l="1"/>
  <c r="G20" i="11"/>
  <c r="F20" i="11"/>
  <c r="E20" i="11"/>
  <c r="G19" i="11"/>
  <c r="F19" i="11"/>
  <c r="E19" i="11"/>
  <c r="G18" i="11"/>
  <c r="F18" i="11"/>
  <c r="E18" i="11"/>
  <c r="C14" i="11"/>
  <c r="C11" i="11"/>
  <c r="B7" i="11"/>
  <c r="B6" i="11" l="1"/>
  <c r="B5" i="11"/>
  <c r="B4" i="11"/>
  <c r="B3" i="11"/>
  <c r="B2" i="11"/>
  <c r="I30" i="10" l="1"/>
  <c r="K30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B14" i="10"/>
  <c r="B15" i="10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13" i="10"/>
  <c r="J20" i="9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A4" i="9" l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3" i="8"/>
  <c r="A5" i="8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4" i="8"/>
  <c r="E7" i="7"/>
  <c r="B18" i="7" s="1"/>
  <c r="B13" i="7"/>
  <c r="B12" i="7"/>
  <c r="B11" i="7"/>
  <c r="B11" i="6"/>
  <c r="B31" i="5"/>
  <c r="B24" i="5"/>
  <c r="E4" i="7" s="1"/>
  <c r="B20" i="5"/>
  <c r="E3" i="7" s="1"/>
  <c r="B14" i="5"/>
  <c r="B6" i="7" s="1"/>
  <c r="B17" i="7" s="1"/>
  <c r="L19" i="1"/>
  <c r="K19" i="1"/>
  <c r="J19" i="1"/>
  <c r="I19" i="1"/>
  <c r="H19" i="1"/>
  <c r="G19" i="1"/>
  <c r="F19" i="1"/>
  <c r="D19" i="1"/>
  <c r="C19" i="1"/>
  <c r="B16" i="7" l="1"/>
  <c r="B15" i="7"/>
  <c r="B26" i="5"/>
  <c r="O27" i="11"/>
  <c r="O25" i="11"/>
  <c r="E5" i="7" l="1"/>
  <c r="B33" i="5"/>
  <c r="E8" i="7" s="1"/>
  <c r="E19" i="1"/>
</calcChain>
</file>

<file path=xl/sharedStrings.xml><?xml version="1.0" encoding="utf-8"?>
<sst xmlns="http://schemas.openxmlformats.org/spreadsheetml/2006/main" count="260" uniqueCount="120">
  <si>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</si>
  <si>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</si>
  <si>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</si>
  <si>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</si>
  <si>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</si>
  <si>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</si>
  <si>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</si>
  <si>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</si>
  <si>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</si>
  <si>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</si>
  <si>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</si>
  <si>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</si>
  <si>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</si>
  <si>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</si>
  <si>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</si>
  <si>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</si>
  <si>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</si>
  <si>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</si>
  <si>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#</t>
  </si>
  <si>
    <t xml:space="preserve">account </t>
  </si>
  <si>
    <t>account type</t>
  </si>
  <si>
    <t>debit</t>
  </si>
  <si>
    <t xml:space="preserve">credit </t>
  </si>
  <si>
    <t>cash</t>
  </si>
  <si>
    <t>asset</t>
  </si>
  <si>
    <t>equity</t>
  </si>
  <si>
    <t xml:space="preserve">Date </t>
  </si>
  <si>
    <t>inventory</t>
  </si>
  <si>
    <t>sales</t>
  </si>
  <si>
    <t>revenue</t>
  </si>
  <si>
    <t>expense</t>
  </si>
  <si>
    <t>wages payable</t>
  </si>
  <si>
    <t>liability</t>
  </si>
  <si>
    <t>cost of goods sold</t>
  </si>
  <si>
    <t>account payable</t>
  </si>
  <si>
    <t>equipment</t>
  </si>
  <si>
    <t>account receivable</t>
  </si>
  <si>
    <t>paid in capital</t>
  </si>
  <si>
    <t>interest</t>
  </si>
  <si>
    <t>current asset</t>
  </si>
  <si>
    <t>cash in bank</t>
  </si>
  <si>
    <t>total current asset</t>
  </si>
  <si>
    <t>fixed asset</t>
  </si>
  <si>
    <t>total fixed asset</t>
  </si>
  <si>
    <t>total asset</t>
  </si>
  <si>
    <t>liabilities and equity</t>
  </si>
  <si>
    <t>current liability</t>
  </si>
  <si>
    <t>total current liability</t>
  </si>
  <si>
    <t>long term liability</t>
  </si>
  <si>
    <t>promisory notes payable</t>
  </si>
  <si>
    <t>total long term liablity</t>
  </si>
  <si>
    <t>total equity</t>
  </si>
  <si>
    <t>total liabilities and equity</t>
  </si>
  <si>
    <t>total liability</t>
  </si>
  <si>
    <t>retained income</t>
  </si>
  <si>
    <t xml:space="preserve">promissory note </t>
  </si>
  <si>
    <t xml:space="preserve">promisory note </t>
  </si>
  <si>
    <t>Transaction journal</t>
  </si>
  <si>
    <t>Balance sheet</t>
  </si>
  <si>
    <t>income staetement</t>
  </si>
  <si>
    <t>expenses</t>
  </si>
  <si>
    <t>total expense</t>
  </si>
  <si>
    <t>gross margin</t>
  </si>
  <si>
    <t xml:space="preserve">net income </t>
  </si>
  <si>
    <t>analysis</t>
  </si>
  <si>
    <t xml:space="preserve">total liabilities an equity </t>
  </si>
  <si>
    <t xml:space="preserve">income </t>
  </si>
  <si>
    <t>net income</t>
  </si>
  <si>
    <t>assets</t>
  </si>
  <si>
    <t>liabilities an equity</t>
  </si>
  <si>
    <t>working capital</t>
  </si>
  <si>
    <t>solvency</t>
  </si>
  <si>
    <t>profitability</t>
  </si>
  <si>
    <t>e</t>
  </si>
  <si>
    <t>c(e+)</t>
  </si>
  <si>
    <t xml:space="preserve">trading day </t>
  </si>
  <si>
    <t>futures</t>
  </si>
  <si>
    <t>spot</t>
  </si>
  <si>
    <t>More</t>
  </si>
  <si>
    <t>Frequency</t>
  </si>
  <si>
    <t>bins</t>
  </si>
  <si>
    <t xml:space="preserve">given Z=qp-cf-qcv then        Z=(2400-24p )p-8000-6(2400-24p)       Z=2400p -24p^2-8000-14400-144p          Z=2256p-24p^2-22400        defferentiating with respect to p and equation the solution to zero we get                dZ/dp = 2256-48p =0     thus p=47  then q=1272 and z=44152   graphing    Z=2256p-24p^2-22400                                     </t>
  </si>
  <si>
    <t xml:space="preserve">price </t>
  </si>
  <si>
    <t>profit</t>
  </si>
  <si>
    <t>price</t>
  </si>
  <si>
    <t>quantity</t>
  </si>
  <si>
    <t>B</t>
  </si>
  <si>
    <t>A</t>
  </si>
  <si>
    <t>C</t>
  </si>
  <si>
    <t>D</t>
  </si>
  <si>
    <t>E</t>
  </si>
  <si>
    <t>F</t>
  </si>
  <si>
    <t>YEAR</t>
  </si>
  <si>
    <t>G</t>
  </si>
  <si>
    <t>UCC</t>
  </si>
  <si>
    <t>CCA</t>
  </si>
  <si>
    <t>CCA*MRT</t>
  </si>
  <si>
    <t>Purchase</t>
  </si>
  <si>
    <t>marginl tax</t>
  </si>
  <si>
    <t xml:space="preserve">cash in </t>
  </si>
  <si>
    <t>CCA rate</t>
  </si>
  <si>
    <t>cash out</t>
  </si>
  <si>
    <t>salvage</t>
  </si>
  <si>
    <t>purchase</t>
  </si>
  <si>
    <t>AT cash</t>
  </si>
  <si>
    <t>Tax shield</t>
  </si>
  <si>
    <t>ATCF</t>
  </si>
  <si>
    <t>discounting factor</t>
  </si>
  <si>
    <t>PVATF</t>
  </si>
  <si>
    <t>year</t>
  </si>
  <si>
    <t>rate of discount</t>
  </si>
  <si>
    <t>IRR</t>
  </si>
  <si>
    <t>Net present value</t>
  </si>
  <si>
    <t xml:space="preserve">CCA table </t>
  </si>
  <si>
    <t>current ratio</t>
  </si>
  <si>
    <t xml:space="preserve">oligopoly </t>
  </si>
  <si>
    <t>z</t>
  </si>
  <si>
    <t>p1</t>
  </si>
  <si>
    <t>mc1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</si>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</sst>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10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164" fontId="0" fillId="0" borderId="0" xfId="0" applyNumberFormat="1"/>
    <xf numFmtId="9" fontId="0" fillId="0" borderId="0" xfId="0" applyNumberFormat="1"/>
    <xf numFmtId="0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 graph of </a:t>
            </a:r>
            <a:r>
              <a:rPr lang="en-GB" sz="1400" b="1" i="0" u="none" strike="noStrike" baseline="0">
                <a:effectLst/>
              </a:rPr>
              <a:t>Cost of Extra Effort (c(e+), where e&gt;10)</a:t>
            </a:r>
            <a:endParaRPr lang="en-US"/>
          </a:p>
        </c:rich>
      </c:tx>
      <c:layout>
        <c:manualLayout>
          <c:xMode val="edge"/>
          <c:yMode val="edge"/>
          <c:x val="6.9305555555555551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'Chapter 9 assignment'!$B$2</c:f>
              <c:strCache>
                <c:ptCount val="1"/>
                <c:pt idx="0">
                  <c:v>c(e+)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'Chapter 9 assignment'!$A$3:$A$26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'Chapter 9 assignment'!$B$3:$B$26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0.5</c:v>
                </c:pt>
                <c:pt idx="12">
                  <c:v>1.125</c:v>
                </c:pt>
                <c:pt idx="13">
                  <c:v>2</c:v>
                </c:pt>
                <c:pt idx="14">
                  <c:v>3.125</c:v>
                </c:pt>
                <c:pt idx="15">
                  <c:v>4.5</c:v>
                </c:pt>
                <c:pt idx="16">
                  <c:v>6.125</c:v>
                </c:pt>
                <c:pt idx="17">
                  <c:v>8</c:v>
                </c:pt>
                <c:pt idx="18">
                  <c:v>10.125</c:v>
                </c:pt>
                <c:pt idx="19">
                  <c:v>12.5</c:v>
                </c:pt>
                <c:pt idx="20">
                  <c:v>15.125</c:v>
                </c:pt>
                <c:pt idx="21">
                  <c:v>18</c:v>
                </c:pt>
                <c:pt idx="22">
                  <c:v>21.125</c:v>
                </c:pt>
                <c:pt idx="23">
                  <c:v>24.5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274160"/>
        <c:axId val="368277968"/>
      </c:lineChart>
      <c:catAx>
        <c:axId val="368274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</a:t>
                </a:r>
              </a:p>
            </c:rich>
          </c:tx>
          <c:layout>
            <c:manualLayout>
              <c:xMode val="edge"/>
              <c:yMode val="edge"/>
              <c:x val="0.4719501312335958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77968"/>
        <c:crosses val="autoZero"/>
        <c:auto val="1"/>
        <c:lblAlgn val="ctr"/>
        <c:lblOffset val="100"/>
        <c:noMultiLvlLbl val="0"/>
      </c:catAx>
      <c:valAx>
        <c:axId val="36827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c(e+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7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Time series graph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strRef>
              <c:f>'Chapter 10 assignment'!$D$2</c:f>
              <c:strCache>
                <c:ptCount val="1"/>
                <c:pt idx="0">
                  <c:v>sales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xVal>
            <c:numRef>
              <c:f>'Chapter 10 assignment'!$A$3:$A$50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'Chapter 10 assignment'!$D$3:$D$50</c:f>
              <c:numCache>
                <c:formatCode>General</c:formatCode>
                <c:ptCount val="48"/>
                <c:pt idx="1">
                  <c:v>97.97</c:v>
                </c:pt>
                <c:pt idx="10">
                  <c:v>90.35</c:v>
                </c:pt>
                <c:pt idx="22">
                  <c:v>94.79</c:v>
                </c:pt>
                <c:pt idx="23">
                  <c:v>92.2</c:v>
                </c:pt>
                <c:pt idx="34">
                  <c:v>94.35</c:v>
                </c:pt>
                <c:pt idx="47">
                  <c:v>96.18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280144"/>
        <c:axId val="368277424"/>
      </c:scatterChart>
      <c:scatterChart>
        <c:scatterStyle val="smoothMarker"/>
        <c:varyColors val="0"/>
        <c:ser>
          <c:idx val="0"/>
          <c:order val="0"/>
          <c:tx>
            <c:strRef>
              <c:f>'Chapter 10 assignment'!$B$2</c:f>
              <c:strCache>
                <c:ptCount val="1"/>
                <c:pt idx="0">
                  <c:v>futures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'Chapter 10 assignment'!$A$3:$A$50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'Chapter 10 assignment'!$B$3:$B$50</c:f>
              <c:numCache>
                <c:formatCode>General</c:formatCode>
                <c:ptCount val="48"/>
                <c:pt idx="0">
                  <c:v>104.37</c:v>
                </c:pt>
                <c:pt idx="1">
                  <c:v>99.22</c:v>
                </c:pt>
                <c:pt idx="2">
                  <c:v>101.15</c:v>
                </c:pt>
                <c:pt idx="3">
                  <c:v>98.14</c:v>
                </c:pt>
                <c:pt idx="4">
                  <c:v>97.57</c:v>
                </c:pt>
                <c:pt idx="5">
                  <c:v>93.71</c:v>
                </c:pt>
                <c:pt idx="6">
                  <c:v>98.66</c:v>
                </c:pt>
                <c:pt idx="7">
                  <c:v>98.68</c:v>
                </c:pt>
                <c:pt idx="8">
                  <c:v>98.58</c:v>
                </c:pt>
                <c:pt idx="9">
                  <c:v>104.08</c:v>
                </c:pt>
                <c:pt idx="10">
                  <c:v>95.89</c:v>
                </c:pt>
                <c:pt idx="11">
                  <c:v>92.76</c:v>
                </c:pt>
                <c:pt idx="12">
                  <c:v>95.81</c:v>
                </c:pt>
                <c:pt idx="13">
                  <c:v>98.9</c:v>
                </c:pt>
                <c:pt idx="14">
                  <c:v>98.4</c:v>
                </c:pt>
                <c:pt idx="15">
                  <c:v>97.67</c:v>
                </c:pt>
                <c:pt idx="16">
                  <c:v>100.02</c:v>
                </c:pt>
                <c:pt idx="17">
                  <c:v>98.94</c:v>
                </c:pt>
                <c:pt idx="18">
                  <c:v>101.05</c:v>
                </c:pt>
                <c:pt idx="19">
                  <c:v>102.95</c:v>
                </c:pt>
                <c:pt idx="20">
                  <c:v>93.88</c:v>
                </c:pt>
                <c:pt idx="21">
                  <c:v>95.51</c:v>
                </c:pt>
                <c:pt idx="22">
                  <c:v>98.59</c:v>
                </c:pt>
                <c:pt idx="23">
                  <c:v>97.43</c:v>
                </c:pt>
                <c:pt idx="24">
                  <c:v>93.87</c:v>
                </c:pt>
                <c:pt idx="25">
                  <c:v>103.82</c:v>
                </c:pt>
                <c:pt idx="26">
                  <c:v>98.57</c:v>
                </c:pt>
                <c:pt idx="27">
                  <c:v>96.77</c:v>
                </c:pt>
                <c:pt idx="28">
                  <c:v>98.03</c:v>
                </c:pt>
                <c:pt idx="29">
                  <c:v>101.48</c:v>
                </c:pt>
                <c:pt idx="30">
                  <c:v>96.17</c:v>
                </c:pt>
                <c:pt idx="31">
                  <c:v>101.53</c:v>
                </c:pt>
                <c:pt idx="32">
                  <c:v>99.27</c:v>
                </c:pt>
                <c:pt idx="33">
                  <c:v>99.21</c:v>
                </c:pt>
                <c:pt idx="34">
                  <c:v>96.9</c:v>
                </c:pt>
                <c:pt idx="35">
                  <c:v>96.71</c:v>
                </c:pt>
                <c:pt idx="36">
                  <c:v>102.78</c:v>
                </c:pt>
                <c:pt idx="37">
                  <c:v>97.1</c:v>
                </c:pt>
                <c:pt idx="38">
                  <c:v>98.49</c:v>
                </c:pt>
                <c:pt idx="39">
                  <c:v>93.38</c:v>
                </c:pt>
                <c:pt idx="40">
                  <c:v>94.59</c:v>
                </c:pt>
                <c:pt idx="41">
                  <c:v>96.33</c:v>
                </c:pt>
                <c:pt idx="42">
                  <c:v>101.47</c:v>
                </c:pt>
                <c:pt idx="43">
                  <c:v>103.61</c:v>
                </c:pt>
                <c:pt idx="44">
                  <c:v>100.35</c:v>
                </c:pt>
                <c:pt idx="45">
                  <c:v>95.76</c:v>
                </c:pt>
                <c:pt idx="46">
                  <c:v>100.79</c:v>
                </c:pt>
                <c:pt idx="47">
                  <c:v>100.47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'Chapter 10 assignment'!$C$2</c:f>
              <c:strCache>
                <c:ptCount val="1"/>
                <c:pt idx="0">
                  <c:v>spot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'Chapter 10 assignment'!$A$3:$A$50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'Chapter 10 assignment'!$C$3:$C$50</c:f>
              <c:numCache>
                <c:formatCode>General</c:formatCode>
                <c:ptCount val="48"/>
                <c:pt idx="0">
                  <c:v>104.27</c:v>
                </c:pt>
                <c:pt idx="1">
                  <c:v>94.24</c:v>
                </c:pt>
                <c:pt idx="2">
                  <c:v>99.64</c:v>
                </c:pt>
                <c:pt idx="3">
                  <c:v>97.69</c:v>
                </c:pt>
                <c:pt idx="4">
                  <c:v>96.14</c:v>
                </c:pt>
                <c:pt idx="5">
                  <c:v>93.24</c:v>
                </c:pt>
                <c:pt idx="6">
                  <c:v>97.65</c:v>
                </c:pt>
                <c:pt idx="7">
                  <c:v>95.33</c:v>
                </c:pt>
                <c:pt idx="8">
                  <c:v>94</c:v>
                </c:pt>
                <c:pt idx="9">
                  <c:v>101.41</c:v>
                </c:pt>
                <c:pt idx="10">
                  <c:v>93.55</c:v>
                </c:pt>
                <c:pt idx="11">
                  <c:v>91.77</c:v>
                </c:pt>
                <c:pt idx="12">
                  <c:v>90.83</c:v>
                </c:pt>
                <c:pt idx="13">
                  <c:v>96.97</c:v>
                </c:pt>
                <c:pt idx="14">
                  <c:v>96.76</c:v>
                </c:pt>
                <c:pt idx="15">
                  <c:v>94.39</c:v>
                </c:pt>
                <c:pt idx="16">
                  <c:v>98.16</c:v>
                </c:pt>
                <c:pt idx="17">
                  <c:v>94.04</c:v>
                </c:pt>
                <c:pt idx="18">
                  <c:v>97.33</c:v>
                </c:pt>
                <c:pt idx="19">
                  <c:v>99.29</c:v>
                </c:pt>
                <c:pt idx="20">
                  <c:v>92.79</c:v>
                </c:pt>
                <c:pt idx="21">
                  <c:v>92.99</c:v>
                </c:pt>
                <c:pt idx="22">
                  <c:v>96.93</c:v>
                </c:pt>
                <c:pt idx="23">
                  <c:v>95.34</c:v>
                </c:pt>
                <c:pt idx="24">
                  <c:v>93.7</c:v>
                </c:pt>
                <c:pt idx="25">
                  <c:v>102.15</c:v>
                </c:pt>
                <c:pt idx="26">
                  <c:v>98.41</c:v>
                </c:pt>
                <c:pt idx="27">
                  <c:v>96.25</c:v>
                </c:pt>
                <c:pt idx="28">
                  <c:v>96.38</c:v>
                </c:pt>
                <c:pt idx="29">
                  <c:v>101.43</c:v>
                </c:pt>
                <c:pt idx="30">
                  <c:v>94.56</c:v>
                </c:pt>
                <c:pt idx="31">
                  <c:v>100.91</c:v>
                </c:pt>
                <c:pt idx="32">
                  <c:v>94.42</c:v>
                </c:pt>
                <c:pt idx="33">
                  <c:v>98.42</c:v>
                </c:pt>
                <c:pt idx="34">
                  <c:v>96.13</c:v>
                </c:pt>
                <c:pt idx="35">
                  <c:v>95.42</c:v>
                </c:pt>
                <c:pt idx="36">
                  <c:v>102.11</c:v>
                </c:pt>
                <c:pt idx="37">
                  <c:v>92.88</c:v>
                </c:pt>
                <c:pt idx="38">
                  <c:v>95.52</c:v>
                </c:pt>
                <c:pt idx="39">
                  <c:v>88.42</c:v>
                </c:pt>
                <c:pt idx="40">
                  <c:v>94.28</c:v>
                </c:pt>
                <c:pt idx="41">
                  <c:v>95.47</c:v>
                </c:pt>
                <c:pt idx="42">
                  <c:v>97.98</c:v>
                </c:pt>
                <c:pt idx="43">
                  <c:v>102.99</c:v>
                </c:pt>
                <c:pt idx="44">
                  <c:v>96.34</c:v>
                </c:pt>
                <c:pt idx="45">
                  <c:v>94.49</c:v>
                </c:pt>
                <c:pt idx="46">
                  <c:v>96.5</c:v>
                </c:pt>
                <c:pt idx="47">
                  <c:v>96.55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280144"/>
        <c:axId val="368277424"/>
      </c:scatterChart>
      <c:valAx>
        <c:axId val="36828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trading days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77424"/>
        <c:crosses val="autoZero"/>
        <c:crossBetween val="midCat"/>
      </c:valAx>
      <c:valAx>
        <c:axId val="36827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price per unit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8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frequency graph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sport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</c:dPt>
          <c:xVal>
            <c:numRef>
              <c:f>'Chapter 10 assignment'!$N$20:$N$34</c:f>
              <c:numCache>
                <c:formatCode>General</c:formatCode>
                <c:ptCount val="15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</c:numCache>
            </c:numRef>
          </c:xVal>
          <c:yVal>
            <c:numRef>
              <c:f>'Chapter 10 assignment'!$O$20:$O$34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</c:numCache>
            </c:numRef>
          </c:yVal>
          <c:smooth val="1"/>
        </c:ser>
        <c:ser>
          <c:idx val="2"/>
          <c:order val="2"/>
          <c:tx>
            <c:v>sales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'Chapter 10 assignment'!$K$19:$K$33</c:f>
              <c:numCache>
                <c:formatCode>General</c:formatCode>
                <c:ptCount val="15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</c:numCache>
            </c:numRef>
          </c:xVal>
          <c:yVal>
            <c:numRef>
              <c:f>'Chapter 10 assignment'!$L$19:$L$33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282320"/>
        <c:axId val="36828286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yVal>
                  <c:numRef>
                    <c:extLst>
                      <c:ext uri="{02D57815-91ED-43cb-92C2-25804820EDAC}">
                        <c15:formulaRef>
                          <c15:sqref>'Chapter 10 assignment'!$N$20:$N$21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81</c:v>
                      </c:pt>
                      <c:pt idx="1">
                        <c:v>82</c:v>
                      </c:pt>
                    </c:numCache>
                  </c:numRef>
                </c:yVal>
                <c:smooth val="1"/>
              </c15:ser>
            </c15:filteredScatterSeries>
          </c:ext>
        </c:extLst>
      </c:scatterChart>
      <c:valAx>
        <c:axId val="368282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bins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82864"/>
        <c:crosses val="autoZero"/>
        <c:crossBetween val="midCat"/>
      </c:valAx>
      <c:valAx>
        <c:axId val="3682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82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</a:t>
            </a:r>
            <a:r>
              <a:rPr lang="en-GB" baseline="0"/>
              <a:t> graph of profit against price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'Chapter 11 assignment'!$B$12:$B$34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</c:numCache>
            </c:numRef>
          </c:xVal>
          <c:yVal>
            <c:numRef>
              <c:f>'Chapter 11 assignment'!$C$12:$C$34</c:f>
              <c:numCache>
                <c:formatCode>General</c:formatCode>
                <c:ptCount val="23"/>
                <c:pt idx="0">
                  <c:v>-22400</c:v>
                </c:pt>
                <c:pt idx="1">
                  <c:v>-11720</c:v>
                </c:pt>
                <c:pt idx="2">
                  <c:v>-2240</c:v>
                </c:pt>
                <c:pt idx="3">
                  <c:v>6040</c:v>
                </c:pt>
                <c:pt idx="4">
                  <c:v>13120</c:v>
                </c:pt>
                <c:pt idx="5">
                  <c:v>19000</c:v>
                </c:pt>
                <c:pt idx="6">
                  <c:v>23680</c:v>
                </c:pt>
                <c:pt idx="7">
                  <c:v>27160</c:v>
                </c:pt>
                <c:pt idx="8">
                  <c:v>29440</c:v>
                </c:pt>
                <c:pt idx="9">
                  <c:v>30520</c:v>
                </c:pt>
                <c:pt idx="10">
                  <c:v>30400</c:v>
                </c:pt>
                <c:pt idx="11">
                  <c:v>29080</c:v>
                </c:pt>
                <c:pt idx="12">
                  <c:v>26560</c:v>
                </c:pt>
                <c:pt idx="13">
                  <c:v>22840</c:v>
                </c:pt>
                <c:pt idx="14">
                  <c:v>17920</c:v>
                </c:pt>
                <c:pt idx="2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273072"/>
        <c:axId val="368284496"/>
      </c:scatterChart>
      <c:valAx>
        <c:axId val="36827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price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84496"/>
        <c:crosses val="autoZero"/>
        <c:crossBetween val="midCat"/>
      </c:valAx>
      <c:valAx>
        <c:axId val="36828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profit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7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 graph of price against the quantity</a:t>
            </a:r>
          </a:p>
        </c:rich>
      </c:tx>
      <c:layout>
        <c:manualLayout>
          <c:xMode val="edge"/>
          <c:yMode val="edge"/>
          <c:x val="0.253909667541557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'Chapter 11 assignment'!$I$26:$I$27</c:f>
              <c:numCache>
                <c:formatCode>General</c:formatCode>
                <c:ptCount val="2"/>
                <c:pt idx="0">
                  <c:v>2400</c:v>
                </c:pt>
                <c:pt idx="1">
                  <c:v>0</c:v>
                </c:pt>
              </c:numCache>
            </c:numRef>
          </c:xVal>
          <c:yVal>
            <c:numRef>
              <c:f>'Chapter 11 assignment'!$H$26:$H$27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283408"/>
        <c:axId val="368285584"/>
      </c:scatterChart>
      <c:valAx>
        <c:axId val="36828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quantity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85584"/>
        <c:crosses val="autoZero"/>
        <c:crossBetween val="midCat"/>
      </c:valAx>
      <c:valAx>
        <c:axId val="36828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price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83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10</xdr:row>
      <xdr:rowOff>4762</xdr:rowOff>
    </xdr:from>
    <xdr:to>
      <xdr:col>14</xdr:col>
      <xdr:colOff>152400</xdr:colOff>
      <xdr:row>24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0</xdr:row>
      <xdr:rowOff>0</xdr:rowOff>
    </xdr:from>
    <xdr:to>
      <xdr:col>19</xdr:col>
      <xdr:colOff>0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0</xdr:row>
      <xdr:rowOff>0</xdr:rowOff>
    </xdr:from>
    <xdr:to>
      <xdr:col>11</xdr:col>
      <xdr:colOff>371475</xdr:colOff>
      <xdr:row>14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6</xdr:row>
      <xdr:rowOff>100012</xdr:rowOff>
    </xdr:from>
    <xdr:to>
      <xdr:col>14</xdr:col>
      <xdr:colOff>152400</xdr:colOff>
      <xdr:row>20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152400</xdr:colOff>
      <xdr:row>6</xdr:row>
      <xdr:rowOff>80962</xdr:rowOff>
    </xdr:from>
    <xdr:to>
      <xdr:col>21</xdr:col>
      <xdr:colOff>457200</xdr:colOff>
      <xdr:row>20</xdr:row>
      <xdr:rowOff>157162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16" sqref="O16"/>
    </sheetView>
  </sheetViews>
  <sheetFormatPr defaultRowHeight="15" x14ac:dyDescent="0.25"/>
  <cols>
    <col min="3" max="3" width="15" customWidth="1"/>
  </cols>
  <sheetData>
    <row r="1" spans="1:12" x14ac:dyDescent="0.25">
      <c r="A1">
        <v>1.6</v>
      </c>
      <c r="B1" t="s">
        <v>0</v>
      </c>
      <c r="C1">
        <v>0</v>
      </c>
      <c r="D1">
        <v>1</v>
      </c>
      <c r="J1">
        <v>1</v>
      </c>
    </row>
    <row r="2" spans="1:12" x14ac:dyDescent="0.25">
      <c r="A2">
        <v>1.8</v>
      </c>
      <c r="B2" t="s">
        <v>1</v>
      </c>
      <c r="C2">
        <v>0</v>
      </c>
      <c r="E2">
        <v>1</v>
      </c>
      <c r="J2">
        <v>1</v>
      </c>
    </row>
    <row r="3" spans="1:12" x14ac:dyDescent="0.25">
      <c r="A3">
        <v>1.1000000000000001</v>
      </c>
      <c r="B3" t="s">
        <v>2</v>
      </c>
      <c r="C3">
        <v>200</v>
      </c>
      <c r="F3">
        <v>1</v>
      </c>
      <c r="J3">
        <v>1</v>
      </c>
    </row>
    <row r="4" spans="1:12" x14ac:dyDescent="0.25">
      <c r="A4">
        <v>1.5</v>
      </c>
      <c r="B4" t="s">
        <v>3</v>
      </c>
      <c r="C4">
        <v>350</v>
      </c>
      <c r="G4">
        <v>1</v>
      </c>
      <c r="J4">
        <v>1</v>
      </c>
    </row>
    <row r="5" spans="1:12" x14ac:dyDescent="0.25">
      <c r="A5">
        <v>1.7</v>
      </c>
      <c r="B5" t="s">
        <v>4</v>
      </c>
      <c r="C5">
        <v>350</v>
      </c>
      <c r="H5">
        <v>1</v>
      </c>
      <c r="J5">
        <v>1</v>
      </c>
    </row>
    <row r="6" spans="1:12" x14ac:dyDescent="0.25">
      <c r="A6">
        <v>1</v>
      </c>
      <c r="B6" t="s">
        <v>5</v>
      </c>
      <c r="C6">
        <v>0</v>
      </c>
      <c r="I6">
        <v>1</v>
      </c>
      <c r="J6">
        <v>1</v>
      </c>
    </row>
    <row r="7" spans="1:12" x14ac:dyDescent="0.25">
      <c r="A7">
        <v>1.4</v>
      </c>
      <c r="B7" t="s">
        <v>6</v>
      </c>
      <c r="C7">
        <v>300</v>
      </c>
      <c r="D7">
        <v>1</v>
      </c>
      <c r="K7">
        <v>1</v>
      </c>
    </row>
    <row r="8" spans="1:12" x14ac:dyDescent="0.25">
      <c r="A8">
        <v>1.2</v>
      </c>
      <c r="B8" t="s">
        <v>7</v>
      </c>
      <c r="C8">
        <v>0</v>
      </c>
      <c r="E8">
        <v>1</v>
      </c>
      <c r="K8">
        <v>1</v>
      </c>
    </row>
    <row r="9" spans="1:12" x14ac:dyDescent="0.25">
      <c r="A9">
        <v>1.3</v>
      </c>
      <c r="B9" t="s">
        <v>8</v>
      </c>
      <c r="C9">
        <v>0</v>
      </c>
      <c r="F9">
        <v>1</v>
      </c>
      <c r="K9">
        <v>1</v>
      </c>
    </row>
    <row r="10" spans="1:12" x14ac:dyDescent="0.25">
      <c r="A10">
        <v>1.1000000000000001</v>
      </c>
      <c r="B10" t="s">
        <v>9</v>
      </c>
      <c r="C10">
        <v>0</v>
      </c>
      <c r="G10">
        <v>1</v>
      </c>
      <c r="K10">
        <v>1</v>
      </c>
    </row>
    <row r="11" spans="1:12" x14ac:dyDescent="0.25">
      <c r="A11">
        <v>0.9</v>
      </c>
      <c r="B11" t="s">
        <v>10</v>
      </c>
      <c r="C11">
        <v>0</v>
      </c>
      <c r="H11">
        <v>1</v>
      </c>
      <c r="K11">
        <v>1</v>
      </c>
    </row>
    <row r="12" spans="1:12" x14ac:dyDescent="0.25">
      <c r="A12">
        <v>0.8</v>
      </c>
      <c r="B12" t="s">
        <v>11</v>
      </c>
      <c r="C12">
        <v>100</v>
      </c>
      <c r="I12">
        <v>1</v>
      </c>
      <c r="K12">
        <v>1</v>
      </c>
    </row>
    <row r="13" spans="1:12" x14ac:dyDescent="0.25">
      <c r="A13">
        <v>1.3</v>
      </c>
      <c r="B13" t="s">
        <v>12</v>
      </c>
      <c r="C13">
        <v>0</v>
      </c>
      <c r="D13">
        <v>1</v>
      </c>
      <c r="L13">
        <v>1</v>
      </c>
    </row>
    <row r="14" spans="1:12" x14ac:dyDescent="0.25">
      <c r="A14">
        <v>1.5</v>
      </c>
      <c r="B14" t="s">
        <v>13</v>
      </c>
      <c r="C14">
        <v>300</v>
      </c>
      <c r="E14">
        <v>1</v>
      </c>
      <c r="L14">
        <v>1</v>
      </c>
    </row>
    <row r="15" spans="1:12" x14ac:dyDescent="0.25">
      <c r="A15">
        <v>1.7</v>
      </c>
      <c r="B15" t="s">
        <v>14</v>
      </c>
      <c r="C15">
        <v>0</v>
      </c>
      <c r="F15">
        <v>1</v>
      </c>
      <c r="L15">
        <v>1</v>
      </c>
    </row>
    <row r="16" spans="1:12" x14ac:dyDescent="0.25">
      <c r="A16">
        <v>1.8</v>
      </c>
      <c r="B16" t="s">
        <v>15</v>
      </c>
      <c r="C16">
        <v>0</v>
      </c>
      <c r="G16">
        <v>1</v>
      </c>
      <c r="L16">
        <v>1</v>
      </c>
    </row>
    <row r="17" spans="1:12" x14ac:dyDescent="0.25">
      <c r="A17">
        <v>1.9</v>
      </c>
      <c r="B17" t="s">
        <v>16</v>
      </c>
      <c r="C17">
        <v>100</v>
      </c>
      <c r="H17">
        <v>1</v>
      </c>
      <c r="L17">
        <v>1</v>
      </c>
    </row>
    <row r="18" spans="1:12" x14ac:dyDescent="0.25">
      <c r="A18">
        <v>2</v>
      </c>
      <c r="B18" t="s">
        <v>17</v>
      </c>
      <c r="C18">
        <v>0</v>
      </c>
      <c r="I18">
        <v>1</v>
      </c>
      <c r="L18">
        <v>1</v>
      </c>
    </row>
    <row r="19" spans="1:12" x14ac:dyDescent="0.25">
      <c r="C19">
        <f>SUMPRODUCT(A1:A18,C1:C18)</f>
        <v>2480</v>
      </c>
      <c r="D19">
        <f>SUMPRODUCT($C$1:$C$18,D1:D18)</f>
        <v>300</v>
      </c>
      <c r="E19">
        <f ca="1">SUMPRODUCT($C$1:$C$1,E1:E19)</f>
        <v>0</v>
      </c>
      <c r="F19">
        <f t="shared" ref="F19:L19" si="0">SUMPRODUCT($C$1:$C$18,F1:F18)</f>
        <v>200</v>
      </c>
      <c r="G19">
        <f t="shared" si="0"/>
        <v>350</v>
      </c>
      <c r="H19">
        <f t="shared" si="0"/>
        <v>450</v>
      </c>
      <c r="I19">
        <f t="shared" si="0"/>
        <v>100</v>
      </c>
      <c r="J19">
        <f t="shared" si="0"/>
        <v>900</v>
      </c>
      <c r="K19">
        <f t="shared" si="0"/>
        <v>400</v>
      </c>
      <c r="L19">
        <f t="shared" si="0"/>
        <v>400</v>
      </c>
    </row>
    <row r="20" spans="1:12" x14ac:dyDescent="0.25">
      <c r="D20">
        <v>300</v>
      </c>
      <c r="E20">
        <v>400</v>
      </c>
      <c r="F20">
        <v>200</v>
      </c>
      <c r="G20">
        <v>350</v>
      </c>
      <c r="H20">
        <v>450</v>
      </c>
      <c r="I20">
        <v>100</v>
      </c>
      <c r="J20">
        <v>900</v>
      </c>
      <c r="K20">
        <v>400</v>
      </c>
      <c r="L20">
        <v>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C44" workbookViewId="0">
      <selection activeCell="H18" sqref="H18"/>
    </sheetView>
  </sheetViews>
  <sheetFormatPr defaultRowHeight="15" x14ac:dyDescent="0.25"/>
  <cols>
    <col min="3" max="3" width="35.140625" customWidth="1"/>
    <col min="4" max="4" width="17.42578125" customWidth="1"/>
    <col min="5" max="5" width="15.7109375" customWidth="1"/>
    <col min="6" max="6" width="12.140625" customWidth="1"/>
  </cols>
  <sheetData>
    <row r="1" spans="1:6" x14ac:dyDescent="0.25">
      <c r="C1" t="s">
        <v>57</v>
      </c>
    </row>
    <row r="3" spans="1:6" x14ac:dyDescent="0.25">
      <c r="A3" s="1" t="s">
        <v>18</v>
      </c>
      <c r="B3" s="1" t="s">
        <v>26</v>
      </c>
      <c r="C3" s="1" t="s">
        <v>19</v>
      </c>
      <c r="D3" s="1" t="s">
        <v>20</v>
      </c>
      <c r="E3" s="1" t="s">
        <v>21</v>
      </c>
      <c r="F3" s="1" t="s">
        <v>22</v>
      </c>
    </row>
    <row r="4" spans="1:6" x14ac:dyDescent="0.25">
      <c r="C4" t="s">
        <v>23</v>
      </c>
      <c r="D4" t="s">
        <v>24</v>
      </c>
      <c r="E4" s="2">
        <v>150</v>
      </c>
    </row>
    <row r="5" spans="1:6" x14ac:dyDescent="0.25">
      <c r="C5" t="s">
        <v>37</v>
      </c>
      <c r="D5" t="s">
        <v>25</v>
      </c>
      <c r="F5" s="2">
        <v>150</v>
      </c>
    </row>
    <row r="6" spans="1:6" x14ac:dyDescent="0.25">
      <c r="E6" s="3">
        <v>150</v>
      </c>
      <c r="F6" s="3">
        <v>150</v>
      </c>
    </row>
    <row r="8" spans="1:6" x14ac:dyDescent="0.25">
      <c r="A8" s="1" t="s">
        <v>18</v>
      </c>
      <c r="B8" s="1" t="s">
        <v>26</v>
      </c>
      <c r="C8" s="1" t="s">
        <v>19</v>
      </c>
      <c r="D8" s="1" t="s">
        <v>20</v>
      </c>
      <c r="E8" s="1" t="s">
        <v>21</v>
      </c>
      <c r="F8" s="1" t="s">
        <v>22</v>
      </c>
    </row>
    <row r="9" spans="1:6" x14ac:dyDescent="0.25">
      <c r="C9" t="s">
        <v>23</v>
      </c>
      <c r="D9" t="s">
        <v>24</v>
      </c>
      <c r="F9" s="2">
        <v>20</v>
      </c>
    </row>
    <row r="10" spans="1:6" x14ac:dyDescent="0.25">
      <c r="C10" t="s">
        <v>27</v>
      </c>
      <c r="D10" t="s">
        <v>24</v>
      </c>
      <c r="E10" s="2">
        <v>20</v>
      </c>
    </row>
    <row r="11" spans="1:6" x14ac:dyDescent="0.25">
      <c r="E11" s="3">
        <v>20</v>
      </c>
      <c r="F11" s="3">
        <v>20</v>
      </c>
    </row>
    <row r="13" spans="1:6" x14ac:dyDescent="0.25">
      <c r="A13" s="1" t="s">
        <v>18</v>
      </c>
      <c r="B13" s="1" t="s">
        <v>26</v>
      </c>
      <c r="C13" s="1" t="s">
        <v>19</v>
      </c>
      <c r="D13" s="1" t="s">
        <v>20</v>
      </c>
      <c r="E13" s="1" t="s">
        <v>21</v>
      </c>
      <c r="F13" s="1" t="s">
        <v>22</v>
      </c>
    </row>
    <row r="14" spans="1:6" x14ac:dyDescent="0.25">
      <c r="C14" t="s">
        <v>23</v>
      </c>
      <c r="D14" t="s">
        <v>24</v>
      </c>
      <c r="E14" s="2">
        <v>24</v>
      </c>
    </row>
    <row r="15" spans="1:6" x14ac:dyDescent="0.25">
      <c r="C15" t="s">
        <v>28</v>
      </c>
      <c r="D15" t="s">
        <v>29</v>
      </c>
      <c r="F15" s="2">
        <v>24</v>
      </c>
    </row>
    <row r="16" spans="1:6" x14ac:dyDescent="0.25">
      <c r="C16" t="s">
        <v>27</v>
      </c>
      <c r="D16" t="s">
        <v>24</v>
      </c>
      <c r="F16" s="2">
        <v>20</v>
      </c>
    </row>
    <row r="17" spans="1:7" x14ac:dyDescent="0.25">
      <c r="C17" t="s">
        <v>33</v>
      </c>
      <c r="D17" t="s">
        <v>30</v>
      </c>
      <c r="E17" s="2">
        <v>20</v>
      </c>
    </row>
    <row r="18" spans="1:7" x14ac:dyDescent="0.25">
      <c r="E18" s="1">
        <v>44</v>
      </c>
      <c r="F18" s="1">
        <v>44</v>
      </c>
    </row>
    <row r="20" spans="1:7" x14ac:dyDescent="0.25">
      <c r="A20" s="1" t="s">
        <v>18</v>
      </c>
      <c r="B20" s="1" t="s">
        <v>26</v>
      </c>
      <c r="C20" s="1" t="s">
        <v>19</v>
      </c>
      <c r="D20" s="1" t="s">
        <v>20</v>
      </c>
      <c r="E20" s="1" t="s">
        <v>21</v>
      </c>
      <c r="F20" s="1" t="s">
        <v>22</v>
      </c>
    </row>
    <row r="21" spans="1:7" x14ac:dyDescent="0.25">
      <c r="C21" t="s">
        <v>23</v>
      </c>
      <c r="D21" t="s">
        <v>24</v>
      </c>
      <c r="E21" s="2">
        <v>10</v>
      </c>
    </row>
    <row r="22" spans="1:7" x14ac:dyDescent="0.25">
      <c r="C22" t="s">
        <v>28</v>
      </c>
      <c r="D22" t="s">
        <v>29</v>
      </c>
      <c r="F22">
        <v>10</v>
      </c>
    </row>
    <row r="23" spans="1:7" x14ac:dyDescent="0.25">
      <c r="C23" t="s">
        <v>31</v>
      </c>
      <c r="D23" t="s">
        <v>32</v>
      </c>
      <c r="F23">
        <v>8</v>
      </c>
    </row>
    <row r="24" spans="1:7" x14ac:dyDescent="0.25">
      <c r="C24" t="s">
        <v>33</v>
      </c>
      <c r="D24" t="s">
        <v>30</v>
      </c>
      <c r="E24">
        <v>8</v>
      </c>
    </row>
    <row r="25" spans="1:7" x14ac:dyDescent="0.25">
      <c r="E25" s="1">
        <v>18</v>
      </c>
      <c r="F25" s="1">
        <v>18</v>
      </c>
    </row>
    <row r="27" spans="1:7" x14ac:dyDescent="0.25">
      <c r="A27" s="1" t="s">
        <v>18</v>
      </c>
      <c r="B27" s="1" t="s">
        <v>26</v>
      </c>
      <c r="C27" s="1" t="s">
        <v>19</v>
      </c>
      <c r="D27" s="1" t="s">
        <v>20</v>
      </c>
      <c r="E27" s="1" t="s">
        <v>21</v>
      </c>
      <c r="F27" s="1" t="s">
        <v>22</v>
      </c>
    </row>
    <row r="28" spans="1:7" x14ac:dyDescent="0.25">
      <c r="C28" t="s">
        <v>27</v>
      </c>
      <c r="D28" t="s">
        <v>24</v>
      </c>
      <c r="E28">
        <v>8</v>
      </c>
    </row>
    <row r="29" spans="1:7" x14ac:dyDescent="0.25">
      <c r="C29" t="s">
        <v>34</v>
      </c>
      <c r="D29" t="s">
        <v>32</v>
      </c>
      <c r="F29">
        <v>8</v>
      </c>
    </row>
    <row r="30" spans="1:7" x14ac:dyDescent="0.25">
      <c r="E30" s="1">
        <v>8</v>
      </c>
      <c r="F30" s="1">
        <v>8</v>
      </c>
      <c r="G30" s="1"/>
    </row>
    <row r="32" spans="1:7" x14ac:dyDescent="0.25">
      <c r="A32" s="1" t="s">
        <v>18</v>
      </c>
      <c r="B32" s="1" t="s">
        <v>26</v>
      </c>
      <c r="C32" s="1" t="s">
        <v>19</v>
      </c>
      <c r="D32" s="1" t="s">
        <v>20</v>
      </c>
      <c r="E32" s="1" t="s">
        <v>21</v>
      </c>
      <c r="F32" s="1" t="s">
        <v>22</v>
      </c>
    </row>
    <row r="33" spans="1:6" x14ac:dyDescent="0.25">
      <c r="C33" t="s">
        <v>23</v>
      </c>
      <c r="D33" t="s">
        <v>24</v>
      </c>
      <c r="E33">
        <v>12</v>
      </c>
    </row>
    <row r="34" spans="1:6" x14ac:dyDescent="0.25">
      <c r="C34" t="s">
        <v>28</v>
      </c>
      <c r="D34" t="s">
        <v>29</v>
      </c>
      <c r="F34">
        <v>12</v>
      </c>
    </row>
    <row r="35" spans="1:6" x14ac:dyDescent="0.25">
      <c r="C35" t="s">
        <v>27</v>
      </c>
      <c r="D35" t="s">
        <v>24</v>
      </c>
      <c r="F35">
        <v>8</v>
      </c>
    </row>
    <row r="36" spans="1:6" x14ac:dyDescent="0.25">
      <c r="C36" t="s">
        <v>33</v>
      </c>
      <c r="D36" t="s">
        <v>30</v>
      </c>
      <c r="E36">
        <v>8</v>
      </c>
    </row>
    <row r="37" spans="1:6" x14ac:dyDescent="0.25">
      <c r="E37" s="1">
        <v>20</v>
      </c>
      <c r="F37" s="1">
        <v>20</v>
      </c>
    </row>
    <row r="39" spans="1:6" x14ac:dyDescent="0.25">
      <c r="A39" s="1" t="s">
        <v>18</v>
      </c>
      <c r="B39" s="1" t="s">
        <v>26</v>
      </c>
      <c r="C39" s="1" t="s">
        <v>19</v>
      </c>
      <c r="D39" s="1" t="s">
        <v>20</v>
      </c>
      <c r="E39" s="1" t="s">
        <v>21</v>
      </c>
      <c r="F39" s="1" t="s">
        <v>22</v>
      </c>
    </row>
    <row r="40" spans="1:6" x14ac:dyDescent="0.25">
      <c r="C40" t="s">
        <v>35</v>
      </c>
      <c r="D40" t="s">
        <v>24</v>
      </c>
      <c r="E40" s="2">
        <v>15</v>
      </c>
    </row>
    <row r="41" spans="1:6" x14ac:dyDescent="0.25">
      <c r="C41" t="s">
        <v>23</v>
      </c>
      <c r="D41" t="s">
        <v>24</v>
      </c>
      <c r="F41">
        <v>5</v>
      </c>
    </row>
    <row r="42" spans="1:6" x14ac:dyDescent="0.25">
      <c r="C42" t="s">
        <v>55</v>
      </c>
      <c r="D42" t="s">
        <v>32</v>
      </c>
      <c r="F42" s="2">
        <v>10</v>
      </c>
    </row>
    <row r="43" spans="1:6" x14ac:dyDescent="0.25">
      <c r="E43" s="1">
        <v>15</v>
      </c>
      <c r="F43" s="1">
        <v>15</v>
      </c>
    </row>
    <row r="45" spans="1:6" x14ac:dyDescent="0.25">
      <c r="A45" s="1" t="s">
        <v>18</v>
      </c>
      <c r="B45" s="1" t="s">
        <v>26</v>
      </c>
      <c r="C45" s="1" t="s">
        <v>19</v>
      </c>
      <c r="D45" s="1" t="s">
        <v>20</v>
      </c>
      <c r="E45" s="1" t="s">
        <v>21</v>
      </c>
      <c r="F45" s="1" t="s">
        <v>22</v>
      </c>
    </row>
    <row r="46" spans="1:6" x14ac:dyDescent="0.25">
      <c r="C46" t="s">
        <v>23</v>
      </c>
      <c r="D46" t="s">
        <v>24</v>
      </c>
      <c r="F46">
        <v>5</v>
      </c>
    </row>
    <row r="47" spans="1:6" x14ac:dyDescent="0.25">
      <c r="C47" t="s">
        <v>56</v>
      </c>
      <c r="D47" t="s">
        <v>32</v>
      </c>
      <c r="E47">
        <v>4</v>
      </c>
    </row>
    <row r="48" spans="1:6" x14ac:dyDescent="0.25">
      <c r="C48" t="s">
        <v>38</v>
      </c>
      <c r="D48" t="s">
        <v>30</v>
      </c>
      <c r="E48">
        <v>1</v>
      </c>
    </row>
    <row r="49" spans="1:7" x14ac:dyDescent="0.25">
      <c r="E49" s="1">
        <v>5</v>
      </c>
      <c r="F49" s="1">
        <v>5</v>
      </c>
      <c r="G49" s="1"/>
    </row>
    <row r="51" spans="1:7" x14ac:dyDescent="0.25">
      <c r="A51" s="1" t="s">
        <v>18</v>
      </c>
      <c r="B51" s="1" t="s">
        <v>26</v>
      </c>
      <c r="C51" s="1" t="s">
        <v>19</v>
      </c>
      <c r="D51" s="1" t="s">
        <v>20</v>
      </c>
      <c r="E51" s="1" t="s">
        <v>21</v>
      </c>
      <c r="F51" s="1" t="s">
        <v>22</v>
      </c>
    </row>
    <row r="52" spans="1:7" x14ac:dyDescent="0.25">
      <c r="C52" t="s">
        <v>36</v>
      </c>
      <c r="D52" t="s">
        <v>24</v>
      </c>
      <c r="E52" s="2">
        <v>20</v>
      </c>
    </row>
    <row r="53" spans="1:7" x14ac:dyDescent="0.25">
      <c r="C53" t="s">
        <v>28</v>
      </c>
      <c r="D53" t="s">
        <v>29</v>
      </c>
      <c r="F53" s="2">
        <v>20</v>
      </c>
    </row>
    <row r="54" spans="1:7" x14ac:dyDescent="0.25">
      <c r="C54" t="s">
        <v>31</v>
      </c>
      <c r="D54" t="s">
        <v>32</v>
      </c>
      <c r="F54" s="2">
        <v>16</v>
      </c>
    </row>
    <row r="55" spans="1:7" x14ac:dyDescent="0.25">
      <c r="C55" t="s">
        <v>33</v>
      </c>
      <c r="D55" t="s">
        <v>30</v>
      </c>
      <c r="E55" s="2">
        <v>16</v>
      </c>
    </row>
    <row r="56" spans="1:7" x14ac:dyDescent="0.25">
      <c r="E56" s="1">
        <v>36</v>
      </c>
      <c r="F56" s="1">
        <v>36</v>
      </c>
    </row>
    <row r="58" spans="1:7" x14ac:dyDescent="0.25">
      <c r="A58" s="1" t="s">
        <v>18</v>
      </c>
      <c r="B58" s="1" t="s">
        <v>26</v>
      </c>
      <c r="C58" s="1" t="s">
        <v>19</v>
      </c>
      <c r="D58" s="1" t="s">
        <v>20</v>
      </c>
      <c r="E58" s="1" t="s">
        <v>21</v>
      </c>
      <c r="F58" s="1" t="s">
        <v>22</v>
      </c>
    </row>
    <row r="59" spans="1:7" x14ac:dyDescent="0.25">
      <c r="C59" t="s">
        <v>23</v>
      </c>
      <c r="D59" t="s">
        <v>24</v>
      </c>
      <c r="F59" s="2">
        <v>8</v>
      </c>
    </row>
    <row r="60" spans="1:7" x14ac:dyDescent="0.25">
      <c r="C60" t="s">
        <v>34</v>
      </c>
      <c r="D60" t="s">
        <v>32</v>
      </c>
      <c r="E60" s="2">
        <v>8</v>
      </c>
    </row>
    <row r="61" spans="1:7" x14ac:dyDescent="0.25">
      <c r="E61" s="1">
        <v>8</v>
      </c>
      <c r="F61" s="1">
        <v>8</v>
      </c>
    </row>
    <row r="63" spans="1:7" x14ac:dyDescent="0.25">
      <c r="A63" s="1" t="s">
        <v>18</v>
      </c>
      <c r="B63" s="1" t="s">
        <v>26</v>
      </c>
      <c r="C63" s="1" t="s">
        <v>19</v>
      </c>
      <c r="D63" s="1" t="s">
        <v>20</v>
      </c>
      <c r="E63" s="1" t="s">
        <v>21</v>
      </c>
      <c r="F63" s="1" t="s">
        <v>22</v>
      </c>
    </row>
    <row r="64" spans="1:7" x14ac:dyDescent="0.25">
      <c r="C64" t="s">
        <v>23</v>
      </c>
      <c r="D64" t="s">
        <v>24</v>
      </c>
      <c r="E64" s="2">
        <v>20</v>
      </c>
    </row>
    <row r="65" spans="3:7" x14ac:dyDescent="0.25">
      <c r="C65" t="s">
        <v>36</v>
      </c>
      <c r="D65" t="s">
        <v>24</v>
      </c>
      <c r="F65" s="2">
        <v>20</v>
      </c>
    </row>
    <row r="66" spans="3:7" x14ac:dyDescent="0.25">
      <c r="F66" s="1">
        <v>20</v>
      </c>
      <c r="G66" s="1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15" workbookViewId="0">
      <selection activeCell="B26" sqref="B26"/>
    </sheetView>
  </sheetViews>
  <sheetFormatPr defaultRowHeight="15" x14ac:dyDescent="0.25"/>
  <cols>
    <col min="1" max="1" width="23.5703125" customWidth="1"/>
  </cols>
  <sheetData>
    <row r="1" spans="1:2" x14ac:dyDescent="0.25">
      <c r="A1" t="s">
        <v>58</v>
      </c>
    </row>
    <row r="3" spans="1:2" x14ac:dyDescent="0.25">
      <c r="A3" s="1" t="s">
        <v>24</v>
      </c>
    </row>
    <row r="4" spans="1:2" x14ac:dyDescent="0.25">
      <c r="A4" s="1" t="s">
        <v>39</v>
      </c>
    </row>
    <row r="5" spans="1:2" x14ac:dyDescent="0.25">
      <c r="A5" t="s">
        <v>40</v>
      </c>
      <c r="B5" s="2">
        <f>'Chapter 8 assignment'!E4+'Chapter 8 assignment'!F9+'Chapter 8 assignment'!E14+'Chapter 8 assignment'!E21+'Chapter 8 assignment'!E33+'Chapter 8 assignment'!F41+'Chapter 8 assignment'!F46+'Chapter 8 assignment'!F59+'Chapter 8 assignment'!E64</f>
        <v>254</v>
      </c>
    </row>
    <row r="6" spans="1:2" x14ac:dyDescent="0.25">
      <c r="A6" t="s">
        <v>36</v>
      </c>
      <c r="B6" s="2">
        <f>'Chapter 8 assignment'!E52+'Chapter 8 assignment'!F65</f>
        <v>40</v>
      </c>
    </row>
    <row r="7" spans="1:2" x14ac:dyDescent="0.25">
      <c r="A7" t="s">
        <v>27</v>
      </c>
      <c r="B7" s="2">
        <f>'Chapter 8 assignment'!E10+'Chapter 8 assignment'!F16+'Chapter 8 assignment'!E28+'Chapter 8 assignment'!F35</f>
        <v>56</v>
      </c>
    </row>
    <row r="8" spans="1:2" x14ac:dyDescent="0.25">
      <c r="A8" s="1" t="s">
        <v>41</v>
      </c>
      <c r="B8" s="2">
        <f>B5+B6+B7</f>
        <v>350</v>
      </c>
    </row>
    <row r="10" spans="1:2" x14ac:dyDescent="0.25">
      <c r="A10" s="1" t="s">
        <v>42</v>
      </c>
    </row>
    <row r="11" spans="1:2" x14ac:dyDescent="0.25">
      <c r="A11" t="s">
        <v>35</v>
      </c>
      <c r="B11" s="2">
        <f>'Chapter 8 assignment'!E40</f>
        <v>15</v>
      </c>
    </row>
    <row r="12" spans="1:2" x14ac:dyDescent="0.25">
      <c r="A12" s="1" t="s">
        <v>43</v>
      </c>
      <c r="B12" s="2">
        <f>B11</f>
        <v>15</v>
      </c>
    </row>
    <row r="14" spans="1:2" x14ac:dyDescent="0.25">
      <c r="A14" s="1" t="s">
        <v>44</v>
      </c>
      <c r="B14">
        <f>B8+B12</f>
        <v>365</v>
      </c>
    </row>
    <row r="16" spans="1:2" x14ac:dyDescent="0.25">
      <c r="A16" s="1" t="s">
        <v>45</v>
      </c>
    </row>
    <row r="17" spans="1:2" x14ac:dyDescent="0.25">
      <c r="A17" s="1" t="s">
        <v>46</v>
      </c>
    </row>
    <row r="18" spans="1:2" x14ac:dyDescent="0.25">
      <c r="A18" t="s">
        <v>34</v>
      </c>
      <c r="B18" s="2">
        <f>'Chapter 8 assignment'!F29+'Chapter 8 assignment'!E60</f>
        <v>16</v>
      </c>
    </row>
    <row r="19" spans="1:2" x14ac:dyDescent="0.25">
      <c r="A19" t="s">
        <v>31</v>
      </c>
      <c r="B19" s="2">
        <f>'Chapter 8 assignment'!F23+'Chapter 8 assignment'!F54</f>
        <v>24</v>
      </c>
    </row>
    <row r="20" spans="1:2" x14ac:dyDescent="0.25">
      <c r="A20" s="1" t="s">
        <v>47</v>
      </c>
      <c r="B20">
        <f>B18+B19</f>
        <v>40</v>
      </c>
    </row>
    <row r="22" spans="1:2" x14ac:dyDescent="0.25">
      <c r="A22" s="1" t="s">
        <v>48</v>
      </c>
    </row>
    <row r="23" spans="1:2" x14ac:dyDescent="0.25">
      <c r="A23" t="s">
        <v>49</v>
      </c>
      <c r="B23" s="2">
        <f>'Chapter 8 assignment'!F42+'Chapter 8 assignment'!E47</f>
        <v>14</v>
      </c>
    </row>
    <row r="24" spans="1:2" x14ac:dyDescent="0.25">
      <c r="A24" t="s">
        <v>50</v>
      </c>
      <c r="B24">
        <f>B23</f>
        <v>14</v>
      </c>
    </row>
    <row r="26" spans="1:2" x14ac:dyDescent="0.25">
      <c r="A26" s="1" t="s">
        <v>53</v>
      </c>
      <c r="B26">
        <f>B20+B24</f>
        <v>54</v>
      </c>
    </row>
    <row r="28" spans="1:2" x14ac:dyDescent="0.25">
      <c r="A28" s="1" t="s">
        <v>25</v>
      </c>
    </row>
    <row r="29" spans="1:2" x14ac:dyDescent="0.25">
      <c r="A29" t="s">
        <v>37</v>
      </c>
      <c r="B29" s="2">
        <f>'Chapter 8 assignment'!F5</f>
        <v>150</v>
      </c>
    </row>
    <row r="30" spans="1:2" x14ac:dyDescent="0.25">
      <c r="A30" t="s">
        <v>54</v>
      </c>
      <c r="B30">
        <v>15</v>
      </c>
    </row>
    <row r="31" spans="1:2" x14ac:dyDescent="0.25">
      <c r="A31" s="1" t="s">
        <v>51</v>
      </c>
      <c r="B31">
        <f>B29+B30</f>
        <v>165</v>
      </c>
    </row>
    <row r="33" spans="1:2" x14ac:dyDescent="0.25">
      <c r="A33" s="1" t="s">
        <v>52</v>
      </c>
      <c r="B33">
        <f>B26+B31</f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1" sqref="B11"/>
    </sheetView>
  </sheetViews>
  <sheetFormatPr defaultRowHeight="15" x14ac:dyDescent="0.25"/>
  <cols>
    <col min="1" max="1" width="18.85546875" customWidth="1"/>
  </cols>
  <sheetData>
    <row r="1" spans="1:2" x14ac:dyDescent="0.25">
      <c r="A1" t="s">
        <v>59</v>
      </c>
    </row>
    <row r="3" spans="1:2" x14ac:dyDescent="0.25">
      <c r="A3" s="1" t="s">
        <v>29</v>
      </c>
    </row>
    <row r="4" spans="1:2" x14ac:dyDescent="0.25">
      <c r="A4" t="s">
        <v>28</v>
      </c>
      <c r="B4">
        <v>66</v>
      </c>
    </row>
    <row r="6" spans="1:2" x14ac:dyDescent="0.25">
      <c r="A6" s="1" t="s">
        <v>60</v>
      </c>
    </row>
    <row r="7" spans="1:2" x14ac:dyDescent="0.25">
      <c r="A7" t="s">
        <v>33</v>
      </c>
      <c r="B7">
        <v>52</v>
      </c>
    </row>
    <row r="8" spans="1:2" x14ac:dyDescent="0.25">
      <c r="A8" t="s">
        <v>38</v>
      </c>
      <c r="B8">
        <v>1</v>
      </c>
    </row>
    <row r="9" spans="1:2" x14ac:dyDescent="0.25">
      <c r="A9" t="s">
        <v>61</v>
      </c>
      <c r="B9">
        <f>B7-B8</f>
        <v>51</v>
      </c>
    </row>
    <row r="11" spans="1:2" x14ac:dyDescent="0.25">
      <c r="A11" t="s">
        <v>62</v>
      </c>
      <c r="B11">
        <f>B4-B9</f>
        <v>15</v>
      </c>
    </row>
    <row r="13" spans="1:2" x14ac:dyDescent="0.25">
      <c r="A13" t="s">
        <v>63</v>
      </c>
      <c r="B13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8" sqref="E8"/>
    </sheetView>
  </sheetViews>
  <sheetFormatPr defaultRowHeight="15" x14ac:dyDescent="0.25"/>
  <cols>
    <col min="1" max="1" width="15.42578125" customWidth="1"/>
    <col min="4" max="4" width="22.42578125" customWidth="1"/>
  </cols>
  <sheetData>
    <row r="1" spans="1:5" x14ac:dyDescent="0.25">
      <c r="A1" t="s">
        <v>64</v>
      </c>
    </row>
    <row r="2" spans="1:5" x14ac:dyDescent="0.25">
      <c r="A2" s="1" t="s">
        <v>68</v>
      </c>
      <c r="D2" s="1" t="s">
        <v>69</v>
      </c>
    </row>
    <row r="3" spans="1:5" x14ac:dyDescent="0.25">
      <c r="A3" t="s">
        <v>39</v>
      </c>
      <c r="B3">
        <f>'Chapter 8 assignment 2'!B5+'Chapter 8 assignment 2'!B6+'Chapter 8 assignment 2'!B7</f>
        <v>350</v>
      </c>
      <c r="D3" t="s">
        <v>46</v>
      </c>
      <c r="E3">
        <f>'Chapter 8 assignment 2'!B20</f>
        <v>40</v>
      </c>
    </row>
    <row r="4" spans="1:5" x14ac:dyDescent="0.25">
      <c r="A4" t="s">
        <v>42</v>
      </c>
      <c r="B4">
        <f>'Chapter 8 assignment 2'!B11</f>
        <v>15</v>
      </c>
      <c r="D4" t="s">
        <v>48</v>
      </c>
      <c r="E4">
        <f>'Chapter 8 assignment 2'!B24</f>
        <v>14</v>
      </c>
    </row>
    <row r="5" spans="1:5" x14ac:dyDescent="0.25">
      <c r="D5" t="s">
        <v>53</v>
      </c>
      <c r="E5">
        <f>'Chapter 8 assignment 2'!B26</f>
        <v>54</v>
      </c>
    </row>
    <row r="6" spans="1:5" x14ac:dyDescent="0.25">
      <c r="A6" s="1" t="s">
        <v>44</v>
      </c>
      <c r="B6">
        <f>'Chapter 8 assignment 2'!B14</f>
        <v>365</v>
      </c>
    </row>
    <row r="7" spans="1:5" x14ac:dyDescent="0.25">
      <c r="D7" t="s">
        <v>25</v>
      </c>
      <c r="E7">
        <f>'Chapter 8 assignment 2'!B31</f>
        <v>165</v>
      </c>
    </row>
    <row r="8" spans="1:5" x14ac:dyDescent="0.25">
      <c r="D8" s="1" t="s">
        <v>65</v>
      </c>
      <c r="E8">
        <f>'Chapter 8 assignment 2'!B33</f>
        <v>219</v>
      </c>
    </row>
    <row r="10" spans="1:5" x14ac:dyDescent="0.25">
      <c r="A10" s="1" t="s">
        <v>66</v>
      </c>
    </row>
    <row r="11" spans="1:5" x14ac:dyDescent="0.25">
      <c r="A11" t="s">
        <v>29</v>
      </c>
      <c r="B11">
        <f>'Chapter 8 assignment 3'!B4</f>
        <v>66</v>
      </c>
    </row>
    <row r="12" spans="1:5" x14ac:dyDescent="0.25">
      <c r="A12" t="s">
        <v>60</v>
      </c>
      <c r="B12">
        <f>'Chapter 8 assignment 3'!B9</f>
        <v>51</v>
      </c>
    </row>
    <row r="13" spans="1:5" x14ac:dyDescent="0.25">
      <c r="A13" t="s">
        <v>67</v>
      </c>
      <c r="B13">
        <f>'Chapter 8 assignment 3'!B13</f>
        <v>15</v>
      </c>
    </row>
    <row r="15" spans="1:5" x14ac:dyDescent="0.25">
      <c r="A15" t="s">
        <v>114</v>
      </c>
      <c r="B15">
        <f>(B3/E3)</f>
        <v>8.75</v>
      </c>
    </row>
    <row r="16" spans="1:5" x14ac:dyDescent="0.25">
      <c r="A16" t="s">
        <v>70</v>
      </c>
      <c r="B16">
        <f>B3-E3</f>
        <v>310</v>
      </c>
    </row>
    <row r="17" spans="1:2" x14ac:dyDescent="0.25">
      <c r="A17" t="s">
        <v>71</v>
      </c>
      <c r="B17" s="4">
        <f>(E7/B6)</f>
        <v>0.45205479452054792</v>
      </c>
    </row>
    <row r="18" spans="1:2" x14ac:dyDescent="0.25">
      <c r="A18" t="s">
        <v>72</v>
      </c>
      <c r="B18" s="4">
        <f>(B13/E7)</f>
        <v>9.0909090909090912E-2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workbookViewId="0">
      <selection activeCell="G21" sqref="G21"/>
    </sheetView>
  </sheetViews>
  <sheetFormatPr defaultRowHeight="15" x14ac:dyDescent="0.25"/>
  <sheetData>
    <row r="2" spans="1:2" x14ac:dyDescent="0.25">
      <c r="A2" t="s">
        <v>73</v>
      </c>
      <c r="B2" t="s">
        <v>74</v>
      </c>
    </row>
    <row r="3" spans="1:2" x14ac:dyDescent="0.25">
      <c r="A3">
        <v>1</v>
      </c>
      <c r="B3">
        <f>IF(A3&lt;11,0,1/8*(A3-10)^2)</f>
        <v>0</v>
      </c>
    </row>
    <row r="4" spans="1:2" x14ac:dyDescent="0.25">
      <c r="A4">
        <f>A3+1</f>
        <v>2</v>
      </c>
      <c r="B4">
        <f t="shared" ref="B4:B26" si="0">IF(A4&lt;11,0,1/8*(A4-10)^2)</f>
        <v>0</v>
      </c>
    </row>
    <row r="5" spans="1:2" x14ac:dyDescent="0.25">
      <c r="A5">
        <f t="shared" ref="A5:A26" si="1">A4+1</f>
        <v>3</v>
      </c>
      <c r="B5">
        <f t="shared" si="0"/>
        <v>0</v>
      </c>
    </row>
    <row r="6" spans="1:2" x14ac:dyDescent="0.25">
      <c r="A6">
        <f t="shared" si="1"/>
        <v>4</v>
      </c>
      <c r="B6">
        <f t="shared" si="0"/>
        <v>0</v>
      </c>
    </row>
    <row r="7" spans="1:2" x14ac:dyDescent="0.25">
      <c r="A7">
        <f t="shared" si="1"/>
        <v>5</v>
      </c>
      <c r="B7">
        <f t="shared" si="0"/>
        <v>0</v>
      </c>
    </row>
    <row r="8" spans="1:2" x14ac:dyDescent="0.25">
      <c r="A8">
        <f t="shared" si="1"/>
        <v>6</v>
      </c>
      <c r="B8">
        <f t="shared" si="0"/>
        <v>0</v>
      </c>
    </row>
    <row r="9" spans="1:2" x14ac:dyDescent="0.25">
      <c r="A9">
        <f t="shared" si="1"/>
        <v>7</v>
      </c>
      <c r="B9">
        <f t="shared" si="0"/>
        <v>0</v>
      </c>
    </row>
    <row r="10" spans="1:2" x14ac:dyDescent="0.25">
      <c r="A10">
        <f t="shared" si="1"/>
        <v>8</v>
      </c>
      <c r="B10">
        <f t="shared" si="0"/>
        <v>0</v>
      </c>
    </row>
    <row r="11" spans="1:2" x14ac:dyDescent="0.25">
      <c r="A11">
        <f t="shared" si="1"/>
        <v>9</v>
      </c>
      <c r="B11">
        <f t="shared" si="0"/>
        <v>0</v>
      </c>
    </row>
    <row r="12" spans="1:2" x14ac:dyDescent="0.25">
      <c r="A12">
        <f t="shared" si="1"/>
        <v>10</v>
      </c>
      <c r="B12">
        <f t="shared" si="0"/>
        <v>0</v>
      </c>
    </row>
    <row r="13" spans="1:2" x14ac:dyDescent="0.25">
      <c r="A13">
        <f t="shared" si="1"/>
        <v>11</v>
      </c>
      <c r="B13">
        <f t="shared" si="0"/>
        <v>0.125</v>
      </c>
    </row>
    <row r="14" spans="1:2" x14ac:dyDescent="0.25">
      <c r="A14">
        <f t="shared" si="1"/>
        <v>12</v>
      </c>
      <c r="B14">
        <f t="shared" si="0"/>
        <v>0.5</v>
      </c>
    </row>
    <row r="15" spans="1:2" x14ac:dyDescent="0.25">
      <c r="A15">
        <f t="shared" si="1"/>
        <v>13</v>
      </c>
      <c r="B15">
        <f t="shared" si="0"/>
        <v>1.125</v>
      </c>
    </row>
    <row r="16" spans="1:2" x14ac:dyDescent="0.25">
      <c r="A16">
        <f t="shared" si="1"/>
        <v>14</v>
      </c>
      <c r="B16">
        <f t="shared" si="0"/>
        <v>2</v>
      </c>
    </row>
    <row r="17" spans="1:2" x14ac:dyDescent="0.25">
      <c r="A17">
        <f t="shared" si="1"/>
        <v>15</v>
      </c>
      <c r="B17">
        <f t="shared" si="0"/>
        <v>3.125</v>
      </c>
    </row>
    <row r="18" spans="1:2" x14ac:dyDescent="0.25">
      <c r="A18">
        <f t="shared" si="1"/>
        <v>16</v>
      </c>
      <c r="B18">
        <f t="shared" si="0"/>
        <v>4.5</v>
      </c>
    </row>
    <row r="19" spans="1:2" x14ac:dyDescent="0.25">
      <c r="A19">
        <f t="shared" si="1"/>
        <v>17</v>
      </c>
      <c r="B19">
        <f t="shared" si="0"/>
        <v>6.125</v>
      </c>
    </row>
    <row r="20" spans="1:2" x14ac:dyDescent="0.25">
      <c r="A20">
        <f t="shared" si="1"/>
        <v>18</v>
      </c>
      <c r="B20">
        <f t="shared" si="0"/>
        <v>8</v>
      </c>
    </row>
    <row r="21" spans="1:2" x14ac:dyDescent="0.25">
      <c r="A21">
        <f t="shared" si="1"/>
        <v>19</v>
      </c>
      <c r="B21">
        <f t="shared" si="0"/>
        <v>10.125</v>
      </c>
    </row>
    <row r="22" spans="1:2" x14ac:dyDescent="0.25">
      <c r="A22">
        <f t="shared" si="1"/>
        <v>20</v>
      </c>
      <c r="B22">
        <f t="shared" si="0"/>
        <v>12.5</v>
      </c>
    </row>
    <row r="23" spans="1:2" x14ac:dyDescent="0.25">
      <c r="A23">
        <f t="shared" si="1"/>
        <v>21</v>
      </c>
      <c r="B23">
        <f t="shared" si="0"/>
        <v>15.125</v>
      </c>
    </row>
    <row r="24" spans="1:2" x14ac:dyDescent="0.25">
      <c r="A24">
        <f t="shared" si="1"/>
        <v>22</v>
      </c>
      <c r="B24">
        <f t="shared" si="0"/>
        <v>18</v>
      </c>
    </row>
    <row r="25" spans="1:2" x14ac:dyDescent="0.25">
      <c r="A25">
        <f t="shared" si="1"/>
        <v>23</v>
      </c>
      <c r="B25">
        <f t="shared" si="0"/>
        <v>21.125</v>
      </c>
    </row>
    <row r="26" spans="1:2" x14ac:dyDescent="0.25">
      <c r="A26">
        <f t="shared" si="1"/>
        <v>24</v>
      </c>
      <c r="B26">
        <f t="shared" si="0"/>
        <v>24.5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workbookViewId="0">
      <selection activeCell="H26" sqref="H26"/>
    </sheetView>
  </sheetViews>
  <sheetFormatPr defaultRowHeight="15" x14ac:dyDescent="0.25"/>
  <cols>
    <col min="1" max="1" width="13.42578125" customWidth="1"/>
    <col min="2" max="3" width="11.42578125" customWidth="1"/>
    <col min="4" max="4" width="11.5703125" customWidth="1"/>
  </cols>
  <sheetData>
    <row r="2" spans="1:7" ht="15.75" thickBot="1" x14ac:dyDescent="0.3">
      <c r="A2" t="s">
        <v>75</v>
      </c>
      <c r="B2" t="s">
        <v>76</v>
      </c>
      <c r="C2" t="s">
        <v>77</v>
      </c>
      <c r="D2" t="s">
        <v>28</v>
      </c>
    </row>
    <row r="3" spans="1:7" x14ac:dyDescent="0.25">
      <c r="A3">
        <v>1</v>
      </c>
      <c r="B3">
        <v>104.37</v>
      </c>
      <c r="C3">
        <v>104.27</v>
      </c>
      <c r="F3" s="8"/>
      <c r="G3" s="8"/>
    </row>
    <row r="4" spans="1:7" x14ac:dyDescent="0.25">
      <c r="A4">
        <f>A3+1</f>
        <v>2</v>
      </c>
      <c r="B4">
        <v>99.22</v>
      </c>
      <c r="C4">
        <v>94.24</v>
      </c>
      <c r="D4">
        <v>97.97</v>
      </c>
      <c r="F4" s="5"/>
      <c r="G4" s="6"/>
    </row>
    <row r="5" spans="1:7" x14ac:dyDescent="0.25">
      <c r="A5">
        <f t="shared" ref="A5:A50" si="0">A4+1</f>
        <v>3</v>
      </c>
      <c r="B5">
        <v>101.15</v>
      </c>
      <c r="C5">
        <v>99.64</v>
      </c>
      <c r="F5" s="5"/>
      <c r="G5" s="6"/>
    </row>
    <row r="6" spans="1:7" x14ac:dyDescent="0.25">
      <c r="A6">
        <f t="shared" si="0"/>
        <v>4</v>
      </c>
      <c r="B6">
        <v>98.14</v>
      </c>
      <c r="C6">
        <v>97.69</v>
      </c>
      <c r="F6" s="5"/>
      <c r="G6" s="6"/>
    </row>
    <row r="7" spans="1:7" x14ac:dyDescent="0.25">
      <c r="A7">
        <f t="shared" si="0"/>
        <v>5</v>
      </c>
      <c r="B7">
        <v>97.57</v>
      </c>
      <c r="C7">
        <v>96.14</v>
      </c>
      <c r="F7" s="5"/>
      <c r="G7" s="6"/>
    </row>
    <row r="8" spans="1:7" x14ac:dyDescent="0.25">
      <c r="A8">
        <f t="shared" si="0"/>
        <v>6</v>
      </c>
      <c r="B8">
        <v>93.71</v>
      </c>
      <c r="C8">
        <v>93.24</v>
      </c>
      <c r="F8" s="5"/>
      <c r="G8" s="6"/>
    </row>
    <row r="9" spans="1:7" x14ac:dyDescent="0.25">
      <c r="A9">
        <f t="shared" si="0"/>
        <v>7</v>
      </c>
      <c r="B9">
        <v>98.66</v>
      </c>
      <c r="C9">
        <v>97.65</v>
      </c>
      <c r="F9" s="5"/>
      <c r="G9" s="6"/>
    </row>
    <row r="10" spans="1:7" x14ac:dyDescent="0.25">
      <c r="A10">
        <f t="shared" si="0"/>
        <v>8</v>
      </c>
      <c r="B10">
        <v>98.68</v>
      </c>
      <c r="C10">
        <v>95.33</v>
      </c>
      <c r="F10" s="5"/>
      <c r="G10" s="6"/>
    </row>
    <row r="11" spans="1:7" x14ac:dyDescent="0.25">
      <c r="A11">
        <f t="shared" si="0"/>
        <v>9</v>
      </c>
      <c r="B11">
        <v>98.58</v>
      </c>
      <c r="C11">
        <v>94</v>
      </c>
      <c r="F11" s="5"/>
      <c r="G11" s="6"/>
    </row>
    <row r="12" spans="1:7" x14ac:dyDescent="0.25">
      <c r="A12">
        <f t="shared" si="0"/>
        <v>10</v>
      </c>
      <c r="B12">
        <v>104.08</v>
      </c>
      <c r="C12">
        <v>101.41</v>
      </c>
      <c r="F12" s="5"/>
      <c r="G12" s="6"/>
    </row>
    <row r="13" spans="1:7" x14ac:dyDescent="0.25">
      <c r="A13">
        <f t="shared" si="0"/>
        <v>11</v>
      </c>
      <c r="B13">
        <v>95.89</v>
      </c>
      <c r="C13">
        <v>93.55</v>
      </c>
      <c r="D13">
        <v>90.35</v>
      </c>
      <c r="F13" s="5"/>
      <c r="G13" s="6"/>
    </row>
    <row r="14" spans="1:7" x14ac:dyDescent="0.25">
      <c r="A14">
        <f t="shared" si="0"/>
        <v>12</v>
      </c>
      <c r="B14">
        <v>92.76</v>
      </c>
      <c r="C14">
        <v>91.77</v>
      </c>
      <c r="F14" s="5"/>
      <c r="G14" s="6"/>
    </row>
    <row r="15" spans="1:7" x14ac:dyDescent="0.25">
      <c r="A15">
        <f t="shared" si="0"/>
        <v>13</v>
      </c>
      <c r="B15">
        <v>95.81</v>
      </c>
      <c r="C15">
        <v>90.83</v>
      </c>
      <c r="F15" s="5"/>
      <c r="G15" s="6"/>
    </row>
    <row r="16" spans="1:7" x14ac:dyDescent="0.25">
      <c r="A16">
        <f t="shared" si="0"/>
        <v>14</v>
      </c>
      <c r="B16">
        <v>98.9</v>
      </c>
      <c r="C16">
        <v>96.97</v>
      </c>
      <c r="F16" s="5"/>
      <c r="G16" s="6"/>
    </row>
    <row r="17" spans="1:15" ht="15.75" thickBot="1" x14ac:dyDescent="0.3">
      <c r="A17">
        <f t="shared" si="0"/>
        <v>15</v>
      </c>
      <c r="B17">
        <v>98.4</v>
      </c>
      <c r="C17">
        <v>96.76</v>
      </c>
      <c r="F17" s="5"/>
      <c r="G17" s="6"/>
    </row>
    <row r="18" spans="1:15" ht="15.75" thickBot="1" x14ac:dyDescent="0.3">
      <c r="A18">
        <f t="shared" si="0"/>
        <v>16</v>
      </c>
      <c r="B18">
        <v>97.67</v>
      </c>
      <c r="C18">
        <v>94.39</v>
      </c>
      <c r="F18" s="5"/>
      <c r="G18" s="6"/>
      <c r="K18" s="8" t="s">
        <v>80</v>
      </c>
      <c r="L18" s="8" t="s">
        <v>79</v>
      </c>
    </row>
    <row r="19" spans="1:15" x14ac:dyDescent="0.25">
      <c r="A19">
        <f t="shared" si="0"/>
        <v>17</v>
      </c>
      <c r="B19">
        <v>100.02</v>
      </c>
      <c r="C19">
        <v>98.16</v>
      </c>
      <c r="F19" s="5"/>
      <c r="G19" s="6"/>
      <c r="J19" s="5">
        <v>80</v>
      </c>
      <c r="K19" s="5">
        <v>81</v>
      </c>
      <c r="L19" s="6">
        <v>0</v>
      </c>
      <c r="N19" s="8" t="s">
        <v>80</v>
      </c>
      <c r="O19" s="8" t="s">
        <v>79</v>
      </c>
    </row>
    <row r="20" spans="1:15" x14ac:dyDescent="0.25">
      <c r="A20">
        <f t="shared" si="0"/>
        <v>18</v>
      </c>
      <c r="B20">
        <v>98.94</v>
      </c>
      <c r="C20">
        <v>94.04</v>
      </c>
      <c r="F20" s="5"/>
      <c r="G20" s="6"/>
      <c r="J20" s="5">
        <f>J19+1</f>
        <v>81</v>
      </c>
      <c r="K20" s="5">
        <v>82</v>
      </c>
      <c r="L20" s="6">
        <v>0</v>
      </c>
      <c r="N20" s="5">
        <v>81</v>
      </c>
      <c r="O20" s="6">
        <v>0</v>
      </c>
    </row>
    <row r="21" spans="1:15" x14ac:dyDescent="0.25">
      <c r="A21">
        <f t="shared" si="0"/>
        <v>19</v>
      </c>
      <c r="B21">
        <v>101.05</v>
      </c>
      <c r="C21">
        <v>97.33</v>
      </c>
      <c r="F21" s="5"/>
      <c r="G21" s="6"/>
      <c r="J21" s="5">
        <f t="shared" ref="J21:J34" si="1">J20+1</f>
        <v>82</v>
      </c>
      <c r="K21" s="5">
        <v>83</v>
      </c>
      <c r="L21" s="6">
        <v>0</v>
      </c>
      <c r="N21" s="5">
        <v>82</v>
      </c>
      <c r="O21" s="6">
        <v>0</v>
      </c>
    </row>
    <row r="22" spans="1:15" x14ac:dyDescent="0.25">
      <c r="A22">
        <f t="shared" si="0"/>
        <v>20</v>
      </c>
      <c r="B22">
        <v>102.95</v>
      </c>
      <c r="C22">
        <v>99.29</v>
      </c>
      <c r="F22" s="5"/>
      <c r="G22" s="6"/>
      <c r="J22" s="5">
        <f t="shared" si="1"/>
        <v>83</v>
      </c>
      <c r="K22" s="5">
        <v>84</v>
      </c>
      <c r="L22" s="6">
        <v>0</v>
      </c>
      <c r="N22" s="5">
        <v>83</v>
      </c>
      <c r="O22" s="6">
        <v>0</v>
      </c>
    </row>
    <row r="23" spans="1:15" x14ac:dyDescent="0.25">
      <c r="A23">
        <f t="shared" si="0"/>
        <v>21</v>
      </c>
      <c r="B23">
        <v>93.88</v>
      </c>
      <c r="C23">
        <v>92.79</v>
      </c>
      <c r="F23" s="5"/>
      <c r="G23" s="6"/>
      <c r="J23" s="5">
        <f t="shared" si="1"/>
        <v>84</v>
      </c>
      <c r="K23" s="5">
        <v>85</v>
      </c>
      <c r="L23" s="6">
        <v>0</v>
      </c>
      <c r="N23" s="5">
        <v>84</v>
      </c>
      <c r="O23" s="6">
        <v>0</v>
      </c>
    </row>
    <row r="24" spans="1:15" x14ac:dyDescent="0.25">
      <c r="A24">
        <f t="shared" si="0"/>
        <v>22</v>
      </c>
      <c r="B24">
        <v>95.51</v>
      </c>
      <c r="C24">
        <v>92.99</v>
      </c>
      <c r="F24" s="5"/>
      <c r="G24" s="6"/>
      <c r="J24" s="5">
        <f t="shared" si="1"/>
        <v>85</v>
      </c>
      <c r="K24" s="5">
        <v>86</v>
      </c>
      <c r="L24" s="6">
        <v>0</v>
      </c>
      <c r="N24" s="5">
        <v>85</v>
      </c>
      <c r="O24" s="6">
        <v>0</v>
      </c>
    </row>
    <row r="25" spans="1:15" x14ac:dyDescent="0.25">
      <c r="A25">
        <f t="shared" si="0"/>
        <v>23</v>
      </c>
      <c r="B25">
        <v>98.59</v>
      </c>
      <c r="C25">
        <v>96.93</v>
      </c>
      <c r="D25">
        <v>94.79</v>
      </c>
      <c r="F25" s="5"/>
      <c r="G25" s="6"/>
      <c r="J25" s="5">
        <f t="shared" si="1"/>
        <v>86</v>
      </c>
      <c r="K25" s="5">
        <v>87</v>
      </c>
      <c r="L25" s="6">
        <v>0</v>
      </c>
      <c r="N25" s="5">
        <v>86</v>
      </c>
      <c r="O25" s="6">
        <v>0</v>
      </c>
    </row>
    <row r="26" spans="1:15" x14ac:dyDescent="0.25">
      <c r="A26">
        <f t="shared" si="0"/>
        <v>24</v>
      </c>
      <c r="B26">
        <v>97.43</v>
      </c>
      <c r="C26">
        <v>95.34</v>
      </c>
      <c r="D26">
        <v>92.2</v>
      </c>
      <c r="F26" s="5"/>
      <c r="G26" s="6"/>
      <c r="J26" s="5">
        <f t="shared" si="1"/>
        <v>87</v>
      </c>
      <c r="K26" s="5">
        <v>88</v>
      </c>
      <c r="L26" s="6">
        <v>0</v>
      </c>
      <c r="N26" s="5">
        <v>87</v>
      </c>
      <c r="O26" s="6">
        <v>0</v>
      </c>
    </row>
    <row r="27" spans="1:15" x14ac:dyDescent="0.25">
      <c r="A27">
        <f t="shared" si="0"/>
        <v>25</v>
      </c>
      <c r="B27">
        <v>93.87</v>
      </c>
      <c r="C27">
        <v>93.7</v>
      </c>
      <c r="F27" s="5"/>
      <c r="G27" s="6"/>
      <c r="J27" s="5">
        <f t="shared" si="1"/>
        <v>88</v>
      </c>
      <c r="K27" s="5">
        <v>89</v>
      </c>
      <c r="L27" s="6">
        <v>0</v>
      </c>
      <c r="N27" s="5">
        <v>88</v>
      </c>
      <c r="O27" s="6">
        <v>0</v>
      </c>
    </row>
    <row r="28" spans="1:15" x14ac:dyDescent="0.25">
      <c r="A28">
        <f t="shared" si="0"/>
        <v>26</v>
      </c>
      <c r="B28">
        <v>103.82</v>
      </c>
      <c r="C28">
        <v>102.15</v>
      </c>
      <c r="F28" s="5"/>
      <c r="G28" s="6"/>
      <c r="J28" s="5">
        <f t="shared" si="1"/>
        <v>89</v>
      </c>
      <c r="K28" s="5">
        <v>90</v>
      </c>
      <c r="L28" s="6">
        <v>0</v>
      </c>
      <c r="N28" s="5">
        <v>89</v>
      </c>
      <c r="O28" s="6">
        <v>1</v>
      </c>
    </row>
    <row r="29" spans="1:15" x14ac:dyDescent="0.25">
      <c r="A29">
        <f t="shared" si="0"/>
        <v>27</v>
      </c>
      <c r="B29">
        <v>98.57</v>
      </c>
      <c r="C29">
        <v>98.41</v>
      </c>
      <c r="F29" s="5"/>
      <c r="G29" s="6"/>
      <c r="J29" s="5">
        <f t="shared" si="1"/>
        <v>90</v>
      </c>
      <c r="K29" s="5">
        <v>91</v>
      </c>
      <c r="L29" s="6">
        <v>1</v>
      </c>
      <c r="N29" s="5">
        <v>90</v>
      </c>
      <c r="O29" s="6">
        <v>0</v>
      </c>
    </row>
    <row r="30" spans="1:15" x14ac:dyDescent="0.25">
      <c r="A30">
        <f t="shared" si="0"/>
        <v>28</v>
      </c>
      <c r="B30">
        <v>96.77</v>
      </c>
      <c r="C30">
        <v>96.25</v>
      </c>
      <c r="F30" s="5"/>
      <c r="G30" s="6"/>
      <c r="J30" s="5">
        <f t="shared" si="1"/>
        <v>91</v>
      </c>
      <c r="K30" s="5">
        <v>92</v>
      </c>
      <c r="L30" s="6">
        <v>0</v>
      </c>
      <c r="N30" s="5">
        <v>91</v>
      </c>
      <c r="O30" s="6">
        <v>2</v>
      </c>
    </row>
    <row r="31" spans="1:15" x14ac:dyDescent="0.25">
      <c r="A31">
        <f t="shared" si="0"/>
        <v>29</v>
      </c>
      <c r="B31">
        <v>98.03</v>
      </c>
      <c r="C31">
        <v>96.38</v>
      </c>
      <c r="F31" s="5"/>
      <c r="G31" s="6"/>
      <c r="J31" s="5">
        <f t="shared" si="1"/>
        <v>92</v>
      </c>
      <c r="K31" s="5">
        <v>93</v>
      </c>
      <c r="L31" s="6">
        <v>1</v>
      </c>
      <c r="N31" s="5">
        <v>92</v>
      </c>
      <c r="O31" s="6">
        <v>1</v>
      </c>
    </row>
    <row r="32" spans="1:15" x14ac:dyDescent="0.25">
      <c r="A32">
        <f t="shared" si="0"/>
        <v>30</v>
      </c>
      <c r="B32">
        <v>101.48</v>
      </c>
      <c r="C32">
        <v>101.43</v>
      </c>
      <c r="F32" s="5"/>
      <c r="G32" s="6"/>
      <c r="J32" s="5">
        <f t="shared" si="1"/>
        <v>93</v>
      </c>
      <c r="K32" s="5">
        <v>94</v>
      </c>
      <c r="L32" s="6">
        <v>0</v>
      </c>
      <c r="N32" s="5">
        <v>93</v>
      </c>
      <c r="O32" s="6">
        <v>4</v>
      </c>
    </row>
    <row r="33" spans="1:15" x14ac:dyDescent="0.25">
      <c r="A33">
        <f t="shared" si="0"/>
        <v>31</v>
      </c>
      <c r="B33">
        <v>96.17</v>
      </c>
      <c r="C33">
        <v>94.56</v>
      </c>
      <c r="F33" s="5"/>
      <c r="G33" s="6"/>
      <c r="J33" s="5">
        <f t="shared" si="1"/>
        <v>94</v>
      </c>
      <c r="K33" s="5">
        <v>95</v>
      </c>
      <c r="L33" s="6">
        <v>2</v>
      </c>
      <c r="N33" s="5">
        <v>94</v>
      </c>
      <c r="O33" s="6">
        <v>4</v>
      </c>
    </row>
    <row r="34" spans="1:15" ht="15.75" thickBot="1" x14ac:dyDescent="0.3">
      <c r="A34">
        <f t="shared" si="0"/>
        <v>32</v>
      </c>
      <c r="B34">
        <v>101.53</v>
      </c>
      <c r="C34">
        <v>100.91</v>
      </c>
      <c r="F34" s="5"/>
      <c r="G34" s="6"/>
      <c r="J34" s="5">
        <f t="shared" si="1"/>
        <v>95</v>
      </c>
      <c r="K34" s="7" t="s">
        <v>78</v>
      </c>
      <c r="L34" s="7">
        <v>2</v>
      </c>
      <c r="N34" s="5">
        <v>95</v>
      </c>
      <c r="O34" s="6">
        <v>9</v>
      </c>
    </row>
    <row r="35" spans="1:15" ht="15.75" thickBot="1" x14ac:dyDescent="0.3">
      <c r="A35">
        <f t="shared" si="0"/>
        <v>33</v>
      </c>
      <c r="B35">
        <v>99.27</v>
      </c>
      <c r="C35">
        <v>94.42</v>
      </c>
      <c r="F35" s="5"/>
      <c r="G35" s="6"/>
      <c r="J35" s="5"/>
      <c r="K35" s="6"/>
      <c r="N35" s="7" t="s">
        <v>78</v>
      </c>
      <c r="O35" s="7">
        <v>33</v>
      </c>
    </row>
    <row r="36" spans="1:15" x14ac:dyDescent="0.25">
      <c r="A36">
        <f t="shared" si="0"/>
        <v>34</v>
      </c>
      <c r="B36">
        <v>99.21</v>
      </c>
      <c r="C36">
        <v>98.42</v>
      </c>
      <c r="F36" s="5"/>
      <c r="G36" s="6"/>
      <c r="J36" s="5"/>
      <c r="K36" s="6"/>
    </row>
    <row r="37" spans="1:15" x14ac:dyDescent="0.25">
      <c r="A37">
        <f t="shared" si="0"/>
        <v>35</v>
      </c>
      <c r="B37">
        <v>96.9</v>
      </c>
      <c r="C37">
        <v>96.13</v>
      </c>
      <c r="D37">
        <v>94.35</v>
      </c>
      <c r="F37" s="5"/>
      <c r="G37" s="6"/>
      <c r="J37" s="5"/>
      <c r="K37" s="6"/>
    </row>
    <row r="38" spans="1:15" x14ac:dyDescent="0.25">
      <c r="A38">
        <f t="shared" si="0"/>
        <v>36</v>
      </c>
      <c r="B38">
        <v>96.71</v>
      </c>
      <c r="C38">
        <v>95.42</v>
      </c>
      <c r="F38" s="5"/>
      <c r="G38" s="6"/>
      <c r="J38" s="5"/>
      <c r="K38" s="6"/>
    </row>
    <row r="39" spans="1:15" x14ac:dyDescent="0.25">
      <c r="A39">
        <f t="shared" si="0"/>
        <v>37</v>
      </c>
      <c r="B39">
        <v>102.78</v>
      </c>
      <c r="C39">
        <v>102.11</v>
      </c>
      <c r="F39" s="5"/>
      <c r="G39" s="6"/>
      <c r="J39" s="5"/>
      <c r="K39" s="6"/>
    </row>
    <row r="40" spans="1:15" x14ac:dyDescent="0.25">
      <c r="A40">
        <f t="shared" si="0"/>
        <v>38</v>
      </c>
      <c r="B40">
        <v>97.1</v>
      </c>
      <c r="C40">
        <v>92.88</v>
      </c>
      <c r="F40" s="5"/>
      <c r="G40" s="6"/>
      <c r="J40" s="5"/>
      <c r="K40" s="6"/>
    </row>
    <row r="41" spans="1:15" x14ac:dyDescent="0.25">
      <c r="A41">
        <f t="shared" si="0"/>
        <v>39</v>
      </c>
      <c r="B41">
        <v>98.49</v>
      </c>
      <c r="C41">
        <v>95.52</v>
      </c>
      <c r="F41" s="5"/>
      <c r="G41" s="6"/>
      <c r="J41" s="5"/>
      <c r="K41" s="6"/>
    </row>
    <row r="42" spans="1:15" x14ac:dyDescent="0.25">
      <c r="A42">
        <f t="shared" si="0"/>
        <v>40</v>
      </c>
      <c r="B42">
        <v>93.38</v>
      </c>
      <c r="C42">
        <v>88.42</v>
      </c>
      <c r="F42" s="5"/>
      <c r="G42" s="6"/>
      <c r="J42" s="5"/>
      <c r="K42" s="6"/>
    </row>
    <row r="43" spans="1:15" x14ac:dyDescent="0.25">
      <c r="A43">
        <f t="shared" si="0"/>
        <v>41</v>
      </c>
      <c r="B43">
        <v>94.59</v>
      </c>
      <c r="C43">
        <v>94.28</v>
      </c>
      <c r="F43" s="5"/>
      <c r="G43" s="6"/>
      <c r="J43" s="5"/>
      <c r="K43" s="6"/>
    </row>
    <row r="44" spans="1:15" x14ac:dyDescent="0.25">
      <c r="A44">
        <f t="shared" si="0"/>
        <v>42</v>
      </c>
      <c r="B44">
        <v>96.33</v>
      </c>
      <c r="C44">
        <v>95.47</v>
      </c>
      <c r="F44" s="5"/>
      <c r="G44" s="6"/>
      <c r="J44" s="5"/>
      <c r="K44" s="6"/>
    </row>
    <row r="45" spans="1:15" x14ac:dyDescent="0.25">
      <c r="A45">
        <f t="shared" si="0"/>
        <v>43</v>
      </c>
      <c r="B45">
        <v>101.47</v>
      </c>
      <c r="C45">
        <v>97.98</v>
      </c>
      <c r="F45" s="5"/>
      <c r="G45" s="6"/>
      <c r="J45" s="5"/>
      <c r="K45" s="6"/>
    </row>
    <row r="46" spans="1:15" x14ac:dyDescent="0.25">
      <c r="A46">
        <f t="shared" si="0"/>
        <v>44</v>
      </c>
      <c r="B46">
        <v>103.61</v>
      </c>
      <c r="C46">
        <v>102.99</v>
      </c>
      <c r="F46" s="5"/>
      <c r="G46" s="6"/>
      <c r="J46" s="5"/>
      <c r="K46" s="6"/>
    </row>
    <row r="47" spans="1:15" x14ac:dyDescent="0.25">
      <c r="A47">
        <f t="shared" si="0"/>
        <v>45</v>
      </c>
      <c r="B47">
        <v>100.35</v>
      </c>
      <c r="C47">
        <v>96.34</v>
      </c>
      <c r="F47" s="5"/>
      <c r="G47" s="6"/>
      <c r="J47" s="5"/>
      <c r="K47" s="6"/>
    </row>
    <row r="48" spans="1:15" x14ac:dyDescent="0.25">
      <c r="A48">
        <f t="shared" si="0"/>
        <v>46</v>
      </c>
      <c r="B48">
        <v>95.76</v>
      </c>
      <c r="C48">
        <v>94.49</v>
      </c>
      <c r="F48" s="5"/>
      <c r="G48" s="6"/>
      <c r="J48" s="5"/>
      <c r="K48" s="6"/>
    </row>
    <row r="49" spans="1:11" x14ac:dyDescent="0.25">
      <c r="A49">
        <f t="shared" si="0"/>
        <v>47</v>
      </c>
      <c r="B49">
        <v>100.79</v>
      </c>
      <c r="C49">
        <v>96.5</v>
      </c>
      <c r="F49" s="5"/>
      <c r="G49" s="6"/>
      <c r="J49" s="5"/>
      <c r="K49" s="6"/>
    </row>
    <row r="50" spans="1:11" x14ac:dyDescent="0.25">
      <c r="A50">
        <f t="shared" si="0"/>
        <v>48</v>
      </c>
      <c r="B50">
        <v>100.47</v>
      </c>
      <c r="C50">
        <v>96.55</v>
      </c>
      <c r="D50">
        <v>96.18</v>
      </c>
      <c r="F50" s="5"/>
      <c r="G50" s="6"/>
      <c r="J50" s="5"/>
      <c r="K50" s="6"/>
    </row>
    <row r="51" spans="1:11" ht="15.75" thickBot="1" x14ac:dyDescent="0.3">
      <c r="F51" s="7"/>
      <c r="G51" s="7"/>
      <c r="J51" s="5"/>
      <c r="K51" s="6"/>
    </row>
    <row r="52" spans="1:11" x14ac:dyDescent="0.25">
      <c r="J52" s="5"/>
      <c r="K52" s="6"/>
    </row>
    <row r="53" spans="1:11" x14ac:dyDescent="0.25">
      <c r="J53" s="5"/>
      <c r="K53" s="6"/>
    </row>
    <row r="54" spans="1:11" x14ac:dyDescent="0.25">
      <c r="J54" s="5"/>
      <c r="K54" s="6"/>
    </row>
    <row r="55" spans="1:11" x14ac:dyDescent="0.25">
      <c r="J55" s="5"/>
      <c r="K55" s="6"/>
    </row>
    <row r="56" spans="1:11" x14ac:dyDescent="0.25">
      <c r="J56" s="5"/>
      <c r="K56" s="6"/>
    </row>
    <row r="57" spans="1:11" x14ac:dyDescent="0.25">
      <c r="J57" s="5"/>
      <c r="K57" s="6"/>
    </row>
    <row r="58" spans="1:11" x14ac:dyDescent="0.25">
      <c r="J58" s="5"/>
      <c r="K58" s="6"/>
    </row>
    <row r="59" spans="1:11" x14ac:dyDescent="0.25">
      <c r="J59" s="5"/>
      <c r="K59" s="6"/>
    </row>
    <row r="60" spans="1:11" x14ac:dyDescent="0.25">
      <c r="J60" s="5"/>
      <c r="K60" s="6"/>
    </row>
    <row r="61" spans="1:11" x14ac:dyDescent="0.25">
      <c r="J61" s="5"/>
      <c r="K61" s="6"/>
    </row>
    <row r="62" spans="1:11" x14ac:dyDescent="0.25">
      <c r="J62" s="5"/>
      <c r="K62" s="6"/>
    </row>
    <row r="63" spans="1:11" x14ac:dyDescent="0.25">
      <c r="J63" s="5"/>
      <c r="K63" s="6"/>
    </row>
    <row r="64" spans="1:11" x14ac:dyDescent="0.25">
      <c r="J64" s="5"/>
      <c r="K64" s="6"/>
    </row>
    <row r="65" spans="10:11" ht="15.75" thickBot="1" x14ac:dyDescent="0.3">
      <c r="J65" s="5"/>
      <c r="K65" s="7"/>
    </row>
    <row r="66" spans="10:11" ht="15.75" thickBot="1" x14ac:dyDescent="0.3">
      <c r="J66" s="7"/>
    </row>
  </sheetData>
  <sortState ref="N20:N34">
    <sortCondition ref="N20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8" workbookViewId="0">
      <selection activeCell="I47" sqref="I47"/>
    </sheetView>
  </sheetViews>
  <sheetFormatPr defaultRowHeight="15" x14ac:dyDescent="0.25"/>
  <cols>
    <col min="9" max="9" width="9" customWidth="1"/>
  </cols>
  <sheetData>
    <row r="1" spans="1:11" x14ac:dyDescent="0.25">
      <c r="A1" s="9" t="s">
        <v>81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1" spans="1:11" x14ac:dyDescent="0.25">
      <c r="B11" t="s">
        <v>82</v>
      </c>
      <c r="C11" t="s">
        <v>83</v>
      </c>
    </row>
    <row r="12" spans="1:11" x14ac:dyDescent="0.25">
      <c r="B12">
        <v>0</v>
      </c>
      <c r="C12">
        <f>((2256*B12)-(24*B12*B12)-22400)</f>
        <v>-22400</v>
      </c>
    </row>
    <row r="13" spans="1:11" x14ac:dyDescent="0.25">
      <c r="B13">
        <f>B12+5</f>
        <v>5</v>
      </c>
      <c r="C13">
        <f t="shared" ref="C13:C26" si="0">((2256*B13)-(24*B13*B13)-22400)</f>
        <v>-11720</v>
      </c>
    </row>
    <row r="14" spans="1:11" x14ac:dyDescent="0.25">
      <c r="B14">
        <f t="shared" ref="B14:B26" si="1">B13+5</f>
        <v>10</v>
      </c>
      <c r="C14">
        <f t="shared" si="0"/>
        <v>-2240</v>
      </c>
    </row>
    <row r="15" spans="1:11" x14ac:dyDescent="0.25">
      <c r="B15">
        <f t="shared" si="1"/>
        <v>15</v>
      </c>
      <c r="C15">
        <f t="shared" si="0"/>
        <v>6040</v>
      </c>
    </row>
    <row r="16" spans="1:11" x14ac:dyDescent="0.25">
      <c r="B16">
        <f t="shared" si="1"/>
        <v>20</v>
      </c>
      <c r="C16">
        <f t="shared" si="0"/>
        <v>13120</v>
      </c>
    </row>
    <row r="17" spans="2:11" x14ac:dyDescent="0.25">
      <c r="B17">
        <f t="shared" si="1"/>
        <v>25</v>
      </c>
      <c r="C17">
        <f t="shared" si="0"/>
        <v>19000</v>
      </c>
    </row>
    <row r="18" spans="2:11" x14ac:dyDescent="0.25">
      <c r="B18">
        <f t="shared" si="1"/>
        <v>30</v>
      </c>
      <c r="C18">
        <f t="shared" si="0"/>
        <v>23680</v>
      </c>
    </row>
    <row r="19" spans="2:11" x14ac:dyDescent="0.25">
      <c r="B19">
        <f t="shared" si="1"/>
        <v>35</v>
      </c>
      <c r="C19">
        <f t="shared" si="0"/>
        <v>27160</v>
      </c>
    </row>
    <row r="20" spans="2:11" x14ac:dyDescent="0.25">
      <c r="B20">
        <f t="shared" si="1"/>
        <v>40</v>
      </c>
      <c r="C20">
        <f t="shared" si="0"/>
        <v>29440</v>
      </c>
    </row>
    <row r="21" spans="2:11" x14ac:dyDescent="0.25">
      <c r="B21">
        <f t="shared" si="1"/>
        <v>45</v>
      </c>
      <c r="C21">
        <f t="shared" si="0"/>
        <v>30520</v>
      </c>
    </row>
    <row r="22" spans="2:11" x14ac:dyDescent="0.25">
      <c r="B22">
        <f t="shared" si="1"/>
        <v>50</v>
      </c>
      <c r="C22">
        <f t="shared" si="0"/>
        <v>30400</v>
      </c>
    </row>
    <row r="23" spans="2:11" x14ac:dyDescent="0.25">
      <c r="B23">
        <f t="shared" si="1"/>
        <v>55</v>
      </c>
      <c r="C23">
        <f t="shared" si="0"/>
        <v>29080</v>
      </c>
    </row>
    <row r="24" spans="2:11" x14ac:dyDescent="0.25">
      <c r="B24">
        <f t="shared" si="1"/>
        <v>60</v>
      </c>
      <c r="C24">
        <f t="shared" si="0"/>
        <v>26560</v>
      </c>
    </row>
    <row r="25" spans="2:11" x14ac:dyDescent="0.25">
      <c r="B25">
        <f t="shared" si="1"/>
        <v>65</v>
      </c>
      <c r="C25">
        <f t="shared" si="0"/>
        <v>22840</v>
      </c>
      <c r="E25" s="1" t="s">
        <v>84</v>
      </c>
      <c r="F25" s="1" t="s">
        <v>83</v>
      </c>
      <c r="H25" s="1" t="s">
        <v>84</v>
      </c>
      <c r="I25" s="1" t="s">
        <v>85</v>
      </c>
    </row>
    <row r="26" spans="2:11" x14ac:dyDescent="0.25">
      <c r="B26">
        <f t="shared" si="1"/>
        <v>70</v>
      </c>
      <c r="C26">
        <f t="shared" si="0"/>
        <v>17920</v>
      </c>
      <c r="E26">
        <v>0</v>
      </c>
      <c r="F26">
        <v>0</v>
      </c>
      <c r="H26">
        <v>0</v>
      </c>
      <c r="I26">
        <v>2400</v>
      </c>
    </row>
    <row r="27" spans="2:11" x14ac:dyDescent="0.25">
      <c r="E27">
        <v>0</v>
      </c>
      <c r="F27">
        <v>-22400</v>
      </c>
      <c r="H27">
        <v>100</v>
      </c>
      <c r="I27">
        <v>0</v>
      </c>
    </row>
    <row r="29" spans="2:11" x14ac:dyDescent="0.25">
      <c r="E29" s="1" t="s">
        <v>83</v>
      </c>
      <c r="F29" s="1" t="s">
        <v>84</v>
      </c>
      <c r="I29" s="1" t="s">
        <v>83</v>
      </c>
      <c r="J29" s="1" t="s">
        <v>84</v>
      </c>
      <c r="K29" s="1" t="s">
        <v>85</v>
      </c>
    </row>
    <row r="30" spans="2:11" x14ac:dyDescent="0.25">
      <c r="E30">
        <v>44152</v>
      </c>
      <c r="F30">
        <v>0</v>
      </c>
      <c r="I30">
        <f>((2256*J30)-(24*J30*J30)-22400)</f>
        <v>30616</v>
      </c>
      <c r="J30">
        <v>47</v>
      </c>
      <c r="K30">
        <f>2400-24*J30</f>
        <v>1272</v>
      </c>
    </row>
    <row r="31" spans="2:11" x14ac:dyDescent="0.25">
      <c r="E31">
        <v>-22400</v>
      </c>
      <c r="F31">
        <v>0</v>
      </c>
    </row>
    <row r="33" spans="2:5" x14ac:dyDescent="0.25">
      <c r="C33" s="1" t="s">
        <v>115</v>
      </c>
    </row>
    <row r="35" spans="2:5" x14ac:dyDescent="0.25">
      <c r="B35" t="s">
        <v>116</v>
      </c>
      <c r="C35" t="s">
        <v>117</v>
      </c>
      <c r="D35" t="s">
        <v>118</v>
      </c>
      <c r="E35" t="s">
        <v>119</v>
      </c>
    </row>
    <row r="36" spans="2:5" x14ac:dyDescent="0.25">
      <c r="B36">
        <f>(C36-D36)*(40-4*C36+2*E36)</f>
        <v>536870912</v>
      </c>
      <c r="C36">
        <v>10</v>
      </c>
      <c r="D36">
        <v>5</v>
      </c>
      <c r="E36">
        <v>53687091.200000003</v>
      </c>
    </row>
  </sheetData>
  <mergeCells count="1">
    <mergeCell ref="A1:K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topLeftCell="F24" workbookViewId="0">
      <selection activeCell="N33" sqref="N33"/>
    </sheetView>
  </sheetViews>
  <sheetFormatPr defaultRowHeight="15" x14ac:dyDescent="0.25"/>
  <cols>
    <col min="2" max="2" width="11.5703125" customWidth="1"/>
    <col min="13" max="13" width="10.5703125" bestFit="1" customWidth="1"/>
    <col min="14" max="14" width="19.140625" customWidth="1"/>
  </cols>
  <sheetData>
    <row r="2" spans="1:7" x14ac:dyDescent="0.25">
      <c r="A2" t="s">
        <v>87</v>
      </c>
      <c r="B2">
        <f>100000*(1.16)^10</f>
        <v>441143.50786499144</v>
      </c>
    </row>
    <row r="3" spans="1:7" x14ac:dyDescent="0.25">
      <c r="A3" t="s">
        <v>86</v>
      </c>
      <c r="B3">
        <f>100000*((1+0.04)^40)</f>
        <v>480102.06279366591</v>
      </c>
    </row>
    <row r="4" spans="1:7" x14ac:dyDescent="0.25">
      <c r="A4" t="s">
        <v>88</v>
      </c>
      <c r="B4">
        <f>((100000*(1.16^4))+(100000*(1.16^3))+(100000*(1.16^2))+(100000*(1.16^1))+(100000*(1.16^0)))</f>
        <v>687713.53599999996</v>
      </c>
    </row>
    <row r="5" spans="1:7" x14ac:dyDescent="0.25">
      <c r="A5" t="s">
        <v>89</v>
      </c>
      <c r="B5">
        <f>100000/((1.16^10))</f>
        <v>22668.360344680452</v>
      </c>
    </row>
    <row r="6" spans="1:7" x14ac:dyDescent="0.25">
      <c r="A6" t="s">
        <v>90</v>
      </c>
      <c r="B6">
        <f>100000/((1.24^10))</f>
        <v>11635.449038968913</v>
      </c>
    </row>
    <row r="7" spans="1:7" x14ac:dyDescent="0.25">
      <c r="A7" t="s">
        <v>91</v>
      </c>
      <c r="B7">
        <f>(100000/(1.16^5))+(100000/(1.16^4))+(100000/(1.16^3))+(100000/(1.16^2))+(100000/(1.16^1))</f>
        <v>327429.36536612362</v>
      </c>
    </row>
    <row r="10" spans="1:7" x14ac:dyDescent="0.25">
      <c r="A10" t="s">
        <v>93</v>
      </c>
      <c r="B10" t="s">
        <v>97</v>
      </c>
      <c r="C10">
        <v>400000</v>
      </c>
    </row>
    <row r="11" spans="1:7" x14ac:dyDescent="0.25">
      <c r="B11" t="s">
        <v>98</v>
      </c>
      <c r="C11">
        <f>25/100</f>
        <v>0.25</v>
      </c>
    </row>
    <row r="12" spans="1:7" x14ac:dyDescent="0.25">
      <c r="B12" t="s">
        <v>110</v>
      </c>
      <c r="C12">
        <f>12/100</f>
        <v>0.12</v>
      </c>
    </row>
    <row r="13" spans="1:7" x14ac:dyDescent="0.25">
      <c r="B13" t="s">
        <v>99</v>
      </c>
      <c r="C13">
        <v>180000</v>
      </c>
    </row>
    <row r="14" spans="1:7" x14ac:dyDescent="0.25">
      <c r="B14" t="s">
        <v>100</v>
      </c>
      <c r="C14">
        <f>30/100</f>
        <v>0.3</v>
      </c>
    </row>
    <row r="15" spans="1:7" x14ac:dyDescent="0.25">
      <c r="B15" t="s">
        <v>101</v>
      </c>
      <c r="C15">
        <v>40000</v>
      </c>
    </row>
    <row r="16" spans="1:7" x14ac:dyDescent="0.25">
      <c r="B16" t="s">
        <v>102</v>
      </c>
      <c r="C16">
        <v>166600</v>
      </c>
      <c r="D16" s="13" t="s">
        <v>113</v>
      </c>
      <c r="E16" s="13"/>
      <c r="F16" s="13"/>
      <c r="G16" s="13"/>
    </row>
    <row r="17" spans="4:15" x14ac:dyDescent="0.25">
      <c r="D17" t="s">
        <v>92</v>
      </c>
      <c r="E17" t="s">
        <v>94</v>
      </c>
      <c r="F17" t="s">
        <v>95</v>
      </c>
      <c r="G17" t="s">
        <v>96</v>
      </c>
    </row>
    <row r="18" spans="4:15" x14ac:dyDescent="0.25">
      <c r="D18">
        <v>1</v>
      </c>
      <c r="E18">
        <f>0.5*C10</f>
        <v>200000</v>
      </c>
      <c r="F18">
        <f>C14*E18</f>
        <v>60000</v>
      </c>
      <c r="G18">
        <f>C11*F18</f>
        <v>15000</v>
      </c>
    </row>
    <row r="19" spans="4:15" x14ac:dyDescent="0.25">
      <c r="D19">
        <v>2</v>
      </c>
      <c r="E19">
        <f>C10-F18</f>
        <v>340000</v>
      </c>
      <c r="F19">
        <f>C14*E19</f>
        <v>102000</v>
      </c>
      <c r="G19">
        <f>C11*F19</f>
        <v>25500</v>
      </c>
    </row>
    <row r="20" spans="4:15" x14ac:dyDescent="0.25">
      <c r="D20">
        <v>3</v>
      </c>
      <c r="E20">
        <f>E19-F19</f>
        <v>238000</v>
      </c>
      <c r="F20">
        <f>C14*E20</f>
        <v>71400</v>
      </c>
      <c r="G20">
        <f>C11*F20</f>
        <v>17850</v>
      </c>
    </row>
    <row r="21" spans="4:15" x14ac:dyDescent="0.25">
      <c r="D21">
        <v>4</v>
      </c>
      <c r="E21">
        <f>E20-F20</f>
        <v>166600</v>
      </c>
      <c r="H21" t="s">
        <v>109</v>
      </c>
      <c r="I21" t="s">
        <v>103</v>
      </c>
      <c r="J21" t="s">
        <v>102</v>
      </c>
      <c r="K21" t="s">
        <v>104</v>
      </c>
      <c r="L21" t="s">
        <v>105</v>
      </c>
      <c r="M21" t="s">
        <v>106</v>
      </c>
      <c r="N21" t="s">
        <v>107</v>
      </c>
      <c r="O21" t="s">
        <v>108</v>
      </c>
    </row>
    <row r="22" spans="4:15" x14ac:dyDescent="0.25">
      <c r="H22">
        <v>0</v>
      </c>
      <c r="I22">
        <f>-C10</f>
        <v>-400000</v>
      </c>
      <c r="M22">
        <f>I22</f>
        <v>-400000</v>
      </c>
      <c r="N22">
        <v>1</v>
      </c>
      <c r="O22">
        <f>M22*N22</f>
        <v>-400000</v>
      </c>
    </row>
    <row r="23" spans="4:15" x14ac:dyDescent="0.25">
      <c r="H23">
        <v>1</v>
      </c>
      <c r="K23">
        <f>(C13-C15)-((C13-C15)*C11)</f>
        <v>105000</v>
      </c>
      <c r="L23">
        <f>G18</f>
        <v>15000</v>
      </c>
      <c r="M23">
        <f>K23+L23</f>
        <v>120000</v>
      </c>
      <c r="N23" s="10">
        <f>1/(1+C12)</f>
        <v>0.89285714285714279</v>
      </c>
      <c r="O23">
        <f>M23*N23</f>
        <v>107142.85714285713</v>
      </c>
    </row>
    <row r="24" spans="4:15" x14ac:dyDescent="0.25">
      <c r="H24">
        <v>2</v>
      </c>
      <c r="K24">
        <f>(C13-C15)-((C13-C15)*C11)</f>
        <v>105000</v>
      </c>
      <c r="L24">
        <f>G19</f>
        <v>25500</v>
      </c>
      <c r="M24">
        <f>K24+L24</f>
        <v>130500</v>
      </c>
      <c r="N24" s="10">
        <f>N23/(1+C12)</f>
        <v>0.79719387755102022</v>
      </c>
      <c r="O24">
        <f t="shared" ref="O24:O25" si="0">M24*N24</f>
        <v>104033.80102040814</v>
      </c>
    </row>
    <row r="25" spans="4:15" x14ac:dyDescent="0.25">
      <c r="H25">
        <v>3</v>
      </c>
      <c r="K25">
        <f>(C13-C15)-((C13-C15)*C11)</f>
        <v>105000</v>
      </c>
      <c r="L25">
        <f>G20</f>
        <v>17850</v>
      </c>
      <c r="M25">
        <f>K25+L25</f>
        <v>122850</v>
      </c>
      <c r="N25" s="10">
        <f>N24/(1+C12)</f>
        <v>0.71178024781341087</v>
      </c>
      <c r="O25">
        <f t="shared" si="0"/>
        <v>87442.20344387753</v>
      </c>
    </row>
    <row r="26" spans="4:15" x14ac:dyDescent="0.25">
      <c r="H26">
        <v>4</v>
      </c>
      <c r="J26">
        <f>E21</f>
        <v>166600</v>
      </c>
      <c r="M26" s="12">
        <v>166600</v>
      </c>
      <c r="N26" s="10">
        <f>N25/(1+C12)</f>
        <v>0.6355180784048311</v>
      </c>
      <c r="O26">
        <f>N26*M26</f>
        <v>105877.31186224487</v>
      </c>
    </row>
    <row r="27" spans="4:15" x14ac:dyDescent="0.25">
      <c r="L27" t="s">
        <v>111</v>
      </c>
      <c r="M27" s="11">
        <f>IRR(M22:M26)</f>
        <v>0.12507611298133092</v>
      </c>
      <c r="N27" t="s">
        <v>112</v>
      </c>
      <c r="O27">
        <f>O22+O23+O24+O25+O26</f>
        <v>4496.1734693876933</v>
      </c>
    </row>
  </sheetData>
  <mergeCells count="1">
    <mergeCell ref="D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chapter 7 aassignment</vt:lpstr>
      <vt:lpstr>Chapter 8 assignment</vt:lpstr>
      <vt:lpstr>Chapter 8 assignment 2</vt:lpstr>
      <vt:lpstr>Chapter 8 assignment 3</vt:lpstr>
      <vt:lpstr>Chapter 8 assignment 4</vt:lpstr>
      <vt:lpstr>Chapter 9 assignment</vt:lpstr>
      <vt:lpstr>Chapter 10 assignment</vt:lpstr>
      <vt:lpstr>Chapter 11 assignment</vt:lpstr>
      <vt:lpstr>Chapter 12 assignment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2021-04-10T16:11:49Z</dcterms:created>
  <dcterms:modified xsi:type="dcterms:W3CDTF">2021-04-11T04:32:25Z</dcterms:modified>
</cp:coreProperties>
</file>