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Calculation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8" i="1" l="1"/>
  <c r="D10" i="1"/>
  <c r="D11" i="1"/>
  <c r="D12" i="1"/>
  <c r="D13" i="1"/>
  <c r="D14" i="1"/>
  <c r="D15" i="1"/>
  <c r="D16" i="1"/>
  <c r="D20" i="1" s="1"/>
  <c r="D22" i="1" s="1"/>
  <c r="D17" i="1"/>
  <c r="D18" i="1"/>
  <c r="D25" i="1"/>
  <c r="D30" i="1" s="1"/>
  <c r="D26" i="1"/>
  <c r="G16" i="1"/>
  <c r="D28" i="1" l="1"/>
  <c r="D23" i="1"/>
  <c r="I11" i="1"/>
  <c r="H11" i="1"/>
  <c r="G11" i="1"/>
  <c r="F11" i="1"/>
  <c r="E11" i="1"/>
  <c r="H68" i="1"/>
  <c r="H69" i="1" s="1"/>
  <c r="H33" i="1" s="1"/>
  <c r="G68" i="1"/>
  <c r="G69" i="1" s="1"/>
  <c r="G33" i="1" s="1"/>
  <c r="E68" i="1"/>
  <c r="E69" i="1" s="1"/>
  <c r="E33" i="1" s="1"/>
  <c r="D68" i="1"/>
  <c r="D69" i="1" s="1"/>
  <c r="D33" i="1" s="1"/>
  <c r="D65" i="1"/>
  <c r="D66" i="1" s="1"/>
  <c r="D32" i="1" s="1"/>
  <c r="D34" i="1" s="1"/>
  <c r="D35" i="1" s="1"/>
  <c r="D62" i="1"/>
  <c r="D63" i="1" s="1"/>
  <c r="D31" i="1" s="1"/>
  <c r="D60" i="1"/>
  <c r="G25" i="1" l="1"/>
  <c r="G30" i="1" s="1"/>
  <c r="I17" i="1"/>
  <c r="H17" i="1"/>
  <c r="G17" i="1"/>
  <c r="F17" i="1"/>
  <c r="E17" i="1"/>
  <c r="I12" i="1"/>
  <c r="H12" i="1"/>
  <c r="G12" i="1"/>
  <c r="F12" i="1"/>
  <c r="E12" i="1"/>
  <c r="I8" i="1" l="1"/>
  <c r="F8" i="1"/>
  <c r="H8" i="1"/>
  <c r="G8" i="1"/>
  <c r="E8" i="1"/>
  <c r="E60" i="1"/>
  <c r="D6" i="1" s="1"/>
  <c r="I14" i="1"/>
  <c r="H14" i="1"/>
  <c r="G14" i="1"/>
  <c r="F14" i="1"/>
  <c r="E14" i="1"/>
  <c r="H62" i="1"/>
  <c r="H63" i="1" s="1"/>
  <c r="H31" i="1" s="1"/>
  <c r="G62" i="1"/>
  <c r="G63" i="1" s="1"/>
  <c r="G31" i="1" s="1"/>
  <c r="H65" i="1"/>
  <c r="H66" i="1" s="1"/>
  <c r="H32" i="1" s="1"/>
  <c r="G65" i="1"/>
  <c r="G66" i="1" s="1"/>
  <c r="G32" i="1" s="1"/>
  <c r="E62" i="1"/>
  <c r="E63" i="1" s="1"/>
  <c r="E31" i="1" s="1"/>
  <c r="E65" i="1"/>
  <c r="E66" i="1" s="1"/>
  <c r="E32" i="1" s="1"/>
  <c r="G26" i="1"/>
  <c r="G10" i="1"/>
  <c r="I15" i="1"/>
  <c r="H15" i="1"/>
  <c r="G15" i="1"/>
  <c r="F15" i="1"/>
  <c r="E15" i="1"/>
  <c r="I13" i="1"/>
  <c r="H13" i="1"/>
  <c r="G13" i="1"/>
  <c r="F13" i="1"/>
  <c r="E13" i="1"/>
  <c r="I10" i="1"/>
  <c r="H10" i="1"/>
  <c r="F10" i="1"/>
  <c r="E10" i="1"/>
  <c r="I60" i="1"/>
  <c r="H60" i="1"/>
  <c r="G60" i="1"/>
  <c r="G6" i="1" s="1"/>
  <c r="F60" i="1"/>
  <c r="H34" i="1" l="1"/>
  <c r="H35" i="1" s="1"/>
  <c r="G34" i="1"/>
  <c r="G35" i="1" s="1"/>
  <c r="E34" i="1"/>
  <c r="E35" i="1" s="1"/>
  <c r="G18" i="1"/>
  <c r="G20" i="1"/>
  <c r="G22" i="1" s="1"/>
  <c r="H6" i="1"/>
  <c r="E6" i="1"/>
  <c r="E20" i="1"/>
  <c r="E22" i="1" s="1"/>
  <c r="H20" i="1" l="1"/>
  <c r="H22" i="1" s="1"/>
  <c r="H23" i="1" s="1"/>
  <c r="G23" i="1"/>
  <c r="G28" i="1"/>
  <c r="E23" i="1"/>
  <c r="F20" i="1"/>
  <c r="I20" i="1" l="1"/>
  <c r="I22" i="1" s="1"/>
  <c r="I23" i="1" s="1"/>
  <c r="G29" i="1" s="1"/>
  <c r="F22" i="1"/>
  <c r="F23" i="1" s="1"/>
  <c r="D29" i="1" s="1"/>
</calcChain>
</file>

<file path=xl/sharedStrings.xml><?xml version="1.0" encoding="utf-8"?>
<sst xmlns="http://schemas.openxmlformats.org/spreadsheetml/2006/main" count="118" uniqueCount="103">
  <si>
    <t xml:space="preserve">ΔNWC </t>
  </si>
  <si>
    <t xml:space="preserve">EBIT </t>
  </si>
  <si>
    <t xml:space="preserve">Income taxes </t>
  </si>
  <si>
    <t xml:space="preserve">Depreciation </t>
  </si>
  <si>
    <t xml:space="preserve">OCF </t>
  </si>
  <si>
    <t xml:space="preserve">NI </t>
  </si>
  <si>
    <t xml:space="preserve">CR </t>
  </si>
  <si>
    <t xml:space="preserve">D/E ratio </t>
  </si>
  <si>
    <t xml:space="preserve">ROE </t>
  </si>
  <si>
    <t xml:space="preserve">PM </t>
  </si>
  <si>
    <t xml:space="preserve">M/B </t>
  </si>
  <si>
    <t xml:space="preserve">P/E </t>
  </si>
  <si>
    <t xml:space="preserve">Beta </t>
  </si>
  <si>
    <t xml:space="preserve">DY </t>
  </si>
  <si>
    <t>Current year NWC - Previous year NWC</t>
  </si>
  <si>
    <t>Interest expenses</t>
  </si>
  <si>
    <t>EBIT / Interest expenses</t>
  </si>
  <si>
    <t>Total Assets</t>
  </si>
  <si>
    <t>Share price/EPS</t>
  </si>
  <si>
    <t>EPS</t>
  </si>
  <si>
    <t>No. of shares outstanding</t>
  </si>
  <si>
    <t>Dividend</t>
  </si>
  <si>
    <t>Formula</t>
  </si>
  <si>
    <t xml:space="preserve">Inventory </t>
  </si>
  <si>
    <t xml:space="preserve">EBIT + Depreciation - Taxes </t>
    <phoneticPr fontId="5" type="noConversion"/>
  </si>
  <si>
    <t>Case Study Project Financial Ratio Calculation Spreadsheet</t>
  </si>
  <si>
    <t>All numbers in thousands (except for share price, EPS, and Divdend per share)</t>
  </si>
  <si>
    <t xml:space="preserve">   &lt;= Change the years to the most recent years on Yahoo Finance financial statements</t>
  </si>
  <si>
    <t>(Find this on Income Statement)</t>
  </si>
  <si>
    <t>(Find this on Statement of Cash Flows)</t>
  </si>
  <si>
    <t>Total Current Assets/Total Current Liabilities</t>
  </si>
  <si>
    <t>Total Liabilities/Total Shareholders Equity</t>
  </si>
  <si>
    <t>Total Liabilities</t>
  </si>
  <si>
    <t>(Find this on Balance Sheet)</t>
  </si>
  <si>
    <t>ICR</t>
  </si>
  <si>
    <t>Net Income/Total Sales Revenue</t>
  </si>
  <si>
    <t>(Find year-end share prices on the chart, by setting 5 years, in Yahoo Finance summary page)</t>
  </si>
  <si>
    <t>(Find this on Yahoo Finance summary page. Multiply MV in $billion by 1,000,000)</t>
  </si>
  <si>
    <t>Net Income/Total Shareholders' Equity</t>
  </si>
  <si>
    <t>Total Market Value/Total Shareholders’ Equity</t>
  </si>
  <si>
    <t>Current share price (in $)</t>
  </si>
  <si>
    <t>(Find this on Yahoo Finance summary page)</t>
  </si>
  <si>
    <t>Past share prices (in $)</t>
  </si>
  <si>
    <t>Total Market Value/Current Share Price</t>
  </si>
  <si>
    <t>NI/# of shares outstanding</t>
  </si>
  <si>
    <t>BV (Total book value)</t>
  </si>
  <si>
    <t>Total shareholders' equity</t>
  </si>
  <si>
    <t>Total Shareholders' Equity</t>
  </si>
  <si>
    <t>MV (Total market value)</t>
  </si>
  <si>
    <r>
      <t>R</t>
    </r>
    <r>
      <rPr>
        <vertAlign val="subscript"/>
        <sz val="11"/>
        <color rgb="FF000000"/>
        <rFont val="Calibri"/>
        <family val="2"/>
        <scheme val="minor"/>
      </rPr>
      <t>f</t>
    </r>
    <r>
      <rPr>
        <sz val="11"/>
        <color rgb="FF000000"/>
        <rFont val="Calibri"/>
        <family val="2"/>
        <scheme val="minor"/>
      </rPr>
      <t xml:space="preserve"> + (beta)(E(R</t>
    </r>
    <r>
      <rPr>
        <vertAlign val="subscript"/>
        <sz val="11"/>
        <color rgb="FF000000"/>
        <rFont val="Calibri"/>
        <family val="2"/>
        <scheme val="minor"/>
      </rPr>
      <t>m</t>
    </r>
    <r>
      <rPr>
        <sz val="11"/>
        <color rgb="FF000000"/>
        <rFont val="Calibri"/>
        <family val="2"/>
        <scheme val="minor"/>
      </rPr>
      <t>) - R</t>
    </r>
    <r>
      <rPr>
        <vertAlign val="subscript"/>
        <sz val="11"/>
        <color rgb="FF000000"/>
        <rFont val="Calibri"/>
        <family val="2"/>
        <scheme val="minor"/>
      </rPr>
      <t>f</t>
    </r>
    <r>
      <rPr>
        <sz val="11"/>
        <color rgb="FF000000"/>
        <rFont val="Calibri"/>
        <family val="2"/>
        <scheme val="minor"/>
      </rPr>
      <t>)</t>
    </r>
  </si>
  <si>
    <t>Risk-free rate</t>
  </si>
  <si>
    <t>Expected market return</t>
  </si>
  <si>
    <r>
      <rPr>
        <b/>
        <sz val="11"/>
        <color rgb="FF000000"/>
        <rFont val="Calibri"/>
        <family val="2"/>
        <scheme val="minor"/>
      </rPr>
      <t>E(R</t>
    </r>
    <r>
      <rPr>
        <b/>
        <vertAlign val="subscript"/>
        <sz val="11"/>
        <color rgb="FF000000"/>
        <rFont val="Calibri"/>
        <family val="2"/>
        <scheme val="minor"/>
      </rPr>
      <t>j</t>
    </r>
    <r>
      <rPr>
        <b/>
        <sz val="11"/>
        <color rgb="FF000000"/>
        <rFont val="Calibri"/>
        <family val="2"/>
        <scheme val="minor"/>
      </rPr>
      <t>)</t>
    </r>
    <r>
      <rPr>
        <sz val="11"/>
        <color rgb="FF000000"/>
        <rFont val="Calibri"/>
        <family val="2"/>
        <scheme val="minor"/>
      </rPr>
      <t xml:space="preserve"> with CAPM</t>
    </r>
  </si>
  <si>
    <t>Dividend/Share Price</t>
  </si>
  <si>
    <t>Analyst earnings estimate</t>
  </si>
  <si>
    <t>(Find average earnings estimate for next year on Yahoo Finance)</t>
  </si>
  <si>
    <t>Earnigns growth rate</t>
  </si>
  <si>
    <r>
      <t>(EPS</t>
    </r>
    <r>
      <rPr>
        <vertAlign val="subscript"/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 xml:space="preserve"> - EPS</t>
    </r>
    <r>
      <rPr>
        <vertAlign val="subscript"/>
        <sz val="11"/>
        <color rgb="FF000000"/>
        <rFont val="Calibri"/>
        <family val="2"/>
        <scheme val="minor"/>
      </rPr>
      <t>0</t>
    </r>
    <r>
      <rPr>
        <sz val="11"/>
        <color rgb="FF000000"/>
        <rFont val="Calibri"/>
        <family val="2"/>
        <scheme val="minor"/>
      </rPr>
      <t>)/EPS</t>
    </r>
    <r>
      <rPr>
        <vertAlign val="subscript"/>
        <sz val="11"/>
        <color rgb="FF000000"/>
        <rFont val="Calibri"/>
        <family val="2"/>
        <scheme val="minor"/>
      </rPr>
      <t>0</t>
    </r>
  </si>
  <si>
    <t>P1 with P/E ratio</t>
  </si>
  <si>
    <t>EPS * (1 + earnigns growth rate) * EPS</t>
  </si>
  <si>
    <t>P1 with CAPM</t>
  </si>
  <si>
    <r>
      <t>Curent share price + (1 + E(R</t>
    </r>
    <r>
      <rPr>
        <vertAlign val="subscript"/>
        <sz val="11"/>
        <color rgb="FF000000"/>
        <rFont val="Calibri"/>
        <family val="2"/>
        <scheme val="minor"/>
      </rPr>
      <t>j</t>
    </r>
    <r>
      <rPr>
        <sz val="11"/>
        <color rgb="FF000000"/>
        <rFont val="Calibri"/>
        <family val="2"/>
        <scheme val="minor"/>
      </rPr>
      <t>))</t>
    </r>
  </si>
  <si>
    <t>Accounts Payable</t>
  </si>
  <si>
    <t>Average Accounts Receivables</t>
  </si>
  <si>
    <t xml:space="preserve">Average Inventory </t>
  </si>
  <si>
    <t>Inventory Turnover</t>
  </si>
  <si>
    <t>A/R Turnover</t>
  </si>
  <si>
    <t>A/P Turnover</t>
  </si>
  <si>
    <t>Total Current Assets</t>
  </si>
  <si>
    <t>Net Working Capital</t>
  </si>
  <si>
    <t>Total Current Liabilities</t>
  </si>
  <si>
    <t>Average Accounts Payable</t>
  </si>
  <si>
    <t>Accounts Receivable</t>
  </si>
  <si>
    <t>Total current assets - Total current liabilities</t>
  </si>
  <si>
    <t>(Current A/R + Last A/R)/2</t>
  </si>
  <si>
    <t>(Current inventory + Last inventory)/2</t>
  </si>
  <si>
    <t>Sales Revenue</t>
  </si>
  <si>
    <t>Cost of Goods sold (Cost of revenue)</t>
  </si>
  <si>
    <t xml:space="preserve">   &lt;= Find these figures on Yahoo Finance and update the figures in the cells here by typing in.</t>
  </si>
  <si>
    <t>COGS/Average A/P</t>
  </si>
  <si>
    <t>Current A/P + Last A/P)/2</t>
  </si>
  <si>
    <t>COGs/Average invenotry</t>
  </si>
  <si>
    <t>Sales revenue/Average A/R</t>
  </si>
  <si>
    <t>A/R period</t>
  </si>
  <si>
    <t>365/Accounts receivable turnover</t>
  </si>
  <si>
    <t>Inventory period</t>
  </si>
  <si>
    <t>365/Inventory turnover</t>
  </si>
  <si>
    <t>A/P period</t>
  </si>
  <si>
    <t>365/Accounts payable turnover</t>
  </si>
  <si>
    <t>Operating cycle</t>
  </si>
  <si>
    <t>A/R period + Inventory period</t>
  </si>
  <si>
    <t>Cash cycle</t>
  </si>
  <si>
    <t>Oprating cycle - A/P period</t>
  </si>
  <si>
    <t>Financial Ratios</t>
  </si>
  <si>
    <t xml:space="preserve">QR </t>
    <phoneticPr fontId="5" type="noConversion"/>
  </si>
  <si>
    <t>(Current Assets - Inventory)/Current Liabilities</t>
    <phoneticPr fontId="5" type="noConversion"/>
  </si>
  <si>
    <t>(Ch 03)</t>
  </si>
  <si>
    <t>(Ch 08)</t>
  </si>
  <si>
    <t>(Ch 13)</t>
  </si>
  <si>
    <t>(Ch 18)</t>
  </si>
  <si>
    <t>(Use rates as given in the cells right)</t>
  </si>
  <si>
    <t>The Coca Cola Co.</t>
  </si>
  <si>
    <t>Pepsi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</si>
</sst>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.000"/>
    <numFmt numFmtId="165" formatCode="_(* #,##0_);_(* \(#,##0\);_(* &quot;-&quot;??_);_(@_)"/>
    <numFmt numFmtId="166" formatCode="_(* #,##0.0000_);_(* \(#,##0.00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3"/>
      <charset val="129"/>
      <scheme val="minor"/>
    </font>
    <font>
      <b/>
      <sz val="14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  <font>
      <b/>
      <vertAlign val="subscript"/>
      <sz val="11"/>
      <color rgb="FF000000"/>
      <name val="Calibri"/>
      <family val="2"/>
      <scheme val="minor"/>
    </font>
    <font>
      <sz val="9"/>
      <color rgb="FF00206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Font="1" applyAlignment="1">
      <alignment vertical="top"/>
    </xf>
    <xf numFmtId="0" fontId="3" fillId="0" borderId="0" xfId="0" applyFont="1" applyAlignment="1">
      <alignment vertical="top"/>
    </xf>
    <xf numFmtId="3" fontId="0" fillId="0" borderId="0" xfId="0" applyNumberFormat="1" applyFont="1" applyAlignment="1">
      <alignment vertical="top"/>
    </xf>
    <xf numFmtId="164" fontId="0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165" fontId="0" fillId="0" borderId="1" xfId="1" applyNumberFormat="1" applyFont="1" applyBorder="1" applyAlignment="1">
      <alignment vertical="top"/>
    </xf>
    <xf numFmtId="43" fontId="0" fillId="0" borderId="1" xfId="1" applyFont="1" applyBorder="1" applyAlignment="1">
      <alignment vertical="top"/>
    </xf>
    <xf numFmtId="10" fontId="0" fillId="0" borderId="1" xfId="2" applyNumberFormat="1" applyFont="1" applyBorder="1" applyAlignment="1">
      <alignment vertical="top"/>
    </xf>
    <xf numFmtId="0" fontId="0" fillId="0" borderId="1" xfId="0" applyFont="1" applyBorder="1" applyAlignment="1">
      <alignment vertical="top"/>
    </xf>
    <xf numFmtId="9" fontId="0" fillId="0" borderId="0" xfId="2" applyFont="1" applyAlignment="1">
      <alignment vertical="top"/>
    </xf>
    <xf numFmtId="166" fontId="0" fillId="0" borderId="1" xfId="1" applyNumberFormat="1" applyFont="1" applyBorder="1" applyAlignment="1">
      <alignment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center" vertical="top"/>
    </xf>
    <xf numFmtId="0" fontId="0" fillId="0" borderId="2" xfId="0" applyBorder="1" applyAlignment="1">
      <alignment horizontal="right" vertical="top"/>
    </xf>
    <xf numFmtId="0" fontId="0" fillId="0" borderId="0" xfId="0" quotePrefix="1" applyAlignment="1">
      <alignment vertical="top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9" fontId="0" fillId="0" borderId="1" xfId="2" applyFont="1" applyBorder="1" applyAlignment="1">
      <alignment vertical="top"/>
    </xf>
    <xf numFmtId="3" fontId="0" fillId="0" borderId="1" xfId="0" applyNumberFormat="1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43" fontId="0" fillId="0" borderId="0" xfId="1" applyFont="1" applyBorder="1" applyAlignment="1">
      <alignment vertical="top"/>
    </xf>
    <xf numFmtId="0" fontId="0" fillId="0" borderId="1" xfId="0" applyFont="1" applyBorder="1"/>
    <xf numFmtId="10" fontId="0" fillId="0" borderId="0" xfId="2" applyNumberFormat="1" applyFont="1" applyBorder="1" applyAlignment="1">
      <alignment vertical="top"/>
    </xf>
    <xf numFmtId="2" fontId="0" fillId="0" borderId="1" xfId="2" applyNumberFormat="1" applyFont="1" applyBorder="1" applyAlignment="1">
      <alignment vertical="top"/>
    </xf>
    <xf numFmtId="4" fontId="0" fillId="0" borderId="1" xfId="2" applyNumberFormat="1" applyFont="1" applyBorder="1" applyAlignment="1">
      <alignment vertical="top"/>
    </xf>
    <xf numFmtId="0" fontId="0" fillId="3" borderId="0" xfId="0" applyFill="1" applyAlignment="1">
      <alignment vertical="top"/>
    </xf>
    <xf numFmtId="3" fontId="7" fillId="0" borderId="1" xfId="1" applyNumberFormat="1" applyFont="1" applyBorder="1" applyAlignment="1">
      <alignment vertical="top"/>
    </xf>
    <xf numFmtId="0" fontId="0" fillId="0" borderId="1" xfId="0" applyBorder="1" applyAlignment="1">
      <alignment vertical="top"/>
    </xf>
    <xf numFmtId="164" fontId="0" fillId="0" borderId="1" xfId="0" applyNumberFormat="1" applyFont="1" applyBorder="1" applyAlignment="1">
      <alignment vertical="top"/>
    </xf>
    <xf numFmtId="2" fontId="0" fillId="0" borderId="1" xfId="0" applyNumberFormat="1" applyFont="1" applyBorder="1" applyAlignment="1">
      <alignment vertical="top"/>
    </xf>
    <xf numFmtId="3" fontId="0" fillId="0" borderId="1" xfId="0" applyNumberFormat="1" applyBorder="1" applyAlignment="1">
      <alignment vertical="top"/>
    </xf>
    <xf numFmtId="9" fontId="0" fillId="0" borderId="3" xfId="0" applyNumberFormat="1" applyBorder="1" applyAlignment="1">
      <alignment vertical="top"/>
    </xf>
    <xf numFmtId="0" fontId="0" fillId="0" borderId="3" xfId="0" applyBorder="1" applyAlignment="1">
      <alignment vertical="top"/>
    </xf>
    <xf numFmtId="0" fontId="0" fillId="4" borderId="0" xfId="0" applyFill="1" applyAlignment="1">
      <alignment vertical="top"/>
    </xf>
    <xf numFmtId="0" fontId="4" fillId="0" borderId="0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0" fillId="0" borderId="3" xfId="0" applyFont="1" applyBorder="1" applyAlignment="1">
      <alignment vertical="top"/>
    </xf>
    <xf numFmtId="0" fontId="0" fillId="0" borderId="0" xfId="0" applyFill="1" applyAlignment="1">
      <alignment vertical="top"/>
    </xf>
    <xf numFmtId="0" fontId="7" fillId="2" borderId="5" xfId="0" applyFont="1" applyFill="1" applyBorder="1" applyAlignment="1">
      <alignment vertical="top"/>
    </xf>
    <xf numFmtId="3" fontId="7" fillId="2" borderId="5" xfId="0" applyNumberFormat="1" applyFont="1" applyFill="1" applyBorder="1"/>
    <xf numFmtId="0" fontId="7" fillId="2" borderId="3" xfId="0" applyFont="1" applyFill="1" applyBorder="1" applyAlignment="1">
      <alignment vertical="top"/>
    </xf>
    <xf numFmtId="3" fontId="7" fillId="2" borderId="3" xfId="0" applyNumberFormat="1" applyFont="1" applyFill="1" applyBorder="1"/>
    <xf numFmtId="3" fontId="7" fillId="2" borderId="3" xfId="0" applyNumberFormat="1" applyFont="1" applyFill="1" applyBorder="1" applyAlignment="1">
      <alignment vertical="top"/>
    </xf>
    <xf numFmtId="0" fontId="7" fillId="2" borderId="3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/>
    </xf>
    <xf numFmtId="165" fontId="7" fillId="2" borderId="3" xfId="1" applyNumberFormat="1" applyFont="1" applyFill="1" applyBorder="1" applyAlignment="1">
      <alignment vertical="top"/>
    </xf>
    <xf numFmtId="164" fontId="7" fillId="2" borderId="3" xfId="0" applyNumberFormat="1" applyFont="1" applyFill="1" applyBorder="1" applyAlignment="1">
      <alignment vertical="top"/>
    </xf>
    <xf numFmtId="2" fontId="7" fillId="2" borderId="3" xfId="0" applyNumberFormat="1" applyFont="1" applyFill="1" applyBorder="1" applyAlignment="1">
      <alignment vertical="top"/>
    </xf>
    <xf numFmtId="0" fontId="4" fillId="5" borderId="1" xfId="0" applyFont="1" applyFill="1" applyBorder="1" applyAlignment="1">
      <alignment vertical="top"/>
    </xf>
    <xf numFmtId="0" fontId="4" fillId="5" borderId="1" xfId="0" applyFont="1" applyFill="1" applyBorder="1" applyAlignment="1">
      <alignment horizontal="center" vertical="top"/>
    </xf>
    <xf numFmtId="0" fontId="0" fillId="5" borderId="1" xfId="0" applyFont="1" applyFill="1" applyBorder="1" applyAlignment="1">
      <alignment vertical="top"/>
    </xf>
    <xf numFmtId="0" fontId="2" fillId="5" borderId="1" xfId="0" applyFont="1" applyFill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3" fontId="0" fillId="0" borderId="3" xfId="0" applyNumberFormat="1" applyFont="1" applyBorder="1" applyAlignment="1">
      <alignment vertical="top"/>
    </xf>
    <xf numFmtId="0" fontId="0" fillId="0" borderId="4" xfId="0" applyFont="1" applyBorder="1" applyAlignment="1">
      <alignment vertical="top"/>
    </xf>
    <xf numFmtId="3" fontId="0" fillId="0" borderId="4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4" xfId="0" applyNumberFormat="1" applyFont="1" applyBorder="1" applyAlignment="1">
      <alignment vertical="top"/>
    </xf>
    <xf numFmtId="0" fontId="0" fillId="3" borderId="0" xfId="0" applyFont="1" applyFill="1" applyAlignment="1">
      <alignment vertical="top"/>
    </xf>
    <xf numFmtId="164" fontId="0" fillId="3" borderId="0" xfId="0" applyNumberFormat="1" applyFont="1" applyFill="1" applyAlignment="1">
      <alignment vertical="top"/>
    </xf>
    <xf numFmtId="0" fontId="0" fillId="6" borderId="0" xfId="0" applyFont="1" applyFill="1" applyAlignment="1">
      <alignment vertical="top"/>
    </xf>
    <xf numFmtId="0" fontId="0" fillId="7" borderId="0" xfId="0" applyFill="1" applyAlignment="1">
      <alignment vertical="top"/>
    </xf>
    <xf numFmtId="0" fontId="4" fillId="5" borderId="1" xfId="0" applyFont="1" applyFill="1" applyBorder="1" applyAlignment="1">
      <alignment horizontal="center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0"/>
  <sheetViews>
    <sheetView tabSelected="1" zoomScale="60" zoomScaleNormal="60" zoomScalePageLayoutView="90" workbookViewId="0">
      <pane xSplit="2" ySplit="5" topLeftCell="C42" activePane="bottomRight" state="frozen"/>
      <selection pane="topRight" activeCell="D1" sqref="D1"/>
      <selection pane="bottomLeft" activeCell="A5" sqref="A5"/>
      <selection pane="bottomRight" activeCell="C15" sqref="C15"/>
    </sheetView>
  </sheetViews>
  <sheetFormatPr defaultColWidth="8.88671875" defaultRowHeight="14.4"/>
  <cols>
    <col min="1" max="1" width="8.88671875" style="1"/>
    <col min="2" max="2" width="28.33203125" style="1" customWidth="1"/>
    <col min="3" max="3" width="44.88671875" style="1" customWidth="1"/>
    <col min="4" max="4" width="69.44140625" style="1" bestFit="1" customWidth="1"/>
    <col min="5" max="5" width="13" style="1" bestFit="1" customWidth="1"/>
    <col min="6" max="6" width="12.33203125" style="1" bestFit="1" customWidth="1"/>
    <col min="7" max="7" width="13.33203125" style="1" bestFit="1" customWidth="1"/>
    <col min="8" max="8" width="13" style="1" bestFit="1" customWidth="1"/>
    <col min="9" max="9" width="71.5546875" style="1" bestFit="1" customWidth="1"/>
    <col min="10" max="16384" width="8.88671875" style="1"/>
  </cols>
  <sheetData>
    <row r="1" spans="2:10" s="13" customFormat="1" ht="18">
      <c r="D1" s="14" t="s">
        <v>25</v>
      </c>
    </row>
    <row r="2" spans="2:10">
      <c r="D2" s="11"/>
      <c r="E2" s="11"/>
      <c r="F2" s="11"/>
      <c r="G2" s="11"/>
      <c r="H2" s="11"/>
      <c r="I2" s="11"/>
    </row>
    <row r="3" spans="2:10">
      <c r="D3" s="5"/>
      <c r="E3" s="5"/>
      <c r="F3" s="5"/>
      <c r="G3" s="5"/>
      <c r="H3" s="5"/>
      <c r="I3" s="15" t="s">
        <v>26</v>
      </c>
    </row>
    <row r="4" spans="2:10" s="2" customFormat="1">
      <c r="B4" s="51" t="s">
        <v>93</v>
      </c>
      <c r="C4" s="52" t="s">
        <v>22</v>
      </c>
      <c r="D4" s="65" t="s">
        <v>101</v>
      </c>
      <c r="E4" s="65"/>
      <c r="F4" s="51"/>
      <c r="G4" s="65" t="s">
        <v>102</v>
      </c>
      <c r="H4" s="65"/>
      <c r="I4" s="51"/>
    </row>
    <row r="5" spans="2:10">
      <c r="B5" s="53"/>
      <c r="C5" s="53"/>
      <c r="D5" s="54">
        <v>2019</v>
      </c>
      <c r="E5" s="54">
        <v>2018</v>
      </c>
      <c r="F5" s="54">
        <v>2017</v>
      </c>
      <c r="G5" s="54">
        <v>2019</v>
      </c>
      <c r="H5" s="54">
        <v>2018</v>
      </c>
      <c r="I5" s="54">
        <v>2017</v>
      </c>
      <c r="J5" s="16" t="s">
        <v>27</v>
      </c>
    </row>
    <row r="6" spans="2:10">
      <c r="B6" s="17" t="s">
        <v>0</v>
      </c>
      <c r="C6" s="6" t="s">
        <v>14</v>
      </c>
      <c r="D6" s="7">
        <f>D60-E60</f>
        <v>-7973000</v>
      </c>
      <c r="E6" s="7">
        <f>E60-F60</f>
        <v>-7940000</v>
      </c>
      <c r="F6" s="7"/>
      <c r="G6" s="7">
        <f>G60-H60</f>
        <v>-3423800</v>
      </c>
      <c r="H6" s="7">
        <f>H60-I60</f>
        <v>-8388900</v>
      </c>
      <c r="I6" s="7"/>
      <c r="J6" s="61" t="s">
        <v>96</v>
      </c>
    </row>
    <row r="7" spans="2:10">
      <c r="B7" s="6" t="s">
        <v>1</v>
      </c>
      <c r="C7" s="18" t="s">
        <v>28</v>
      </c>
      <c r="D7" s="7">
        <v>11732000</v>
      </c>
      <c r="E7" s="7">
        <v>9269000</v>
      </c>
      <c r="F7" s="7">
        <v>7583000</v>
      </c>
      <c r="G7" s="7">
        <v>10447000</v>
      </c>
      <c r="H7" s="7">
        <v>10714000</v>
      </c>
      <c r="I7" s="7">
        <v>10753000</v>
      </c>
      <c r="J7" s="61"/>
    </row>
    <row r="8" spans="2:10">
      <c r="B8" s="6" t="s">
        <v>4</v>
      </c>
      <c r="C8" s="6" t="s">
        <v>24</v>
      </c>
      <c r="D8" s="7">
        <f t="shared" ref="D8:I8" si="0">D7+D53-D51</f>
        <v>11296000</v>
      </c>
      <c r="E8" s="7">
        <f t="shared" si="0"/>
        <v>8732000</v>
      </c>
      <c r="F8" s="7">
        <f t="shared" si="0"/>
        <v>3283000</v>
      </c>
      <c r="G8" s="7">
        <f t="shared" si="0"/>
        <v>10920000</v>
      </c>
      <c r="H8" s="7">
        <f t="shared" si="0"/>
        <v>16483000</v>
      </c>
      <c r="I8" s="7">
        <f t="shared" si="0"/>
        <v>8428000</v>
      </c>
      <c r="J8" s="61"/>
    </row>
    <row r="9" spans="2:10">
      <c r="B9" s="6" t="s">
        <v>5</v>
      </c>
      <c r="C9" s="18" t="s">
        <v>28</v>
      </c>
      <c r="D9" s="7">
        <v>8920000</v>
      </c>
      <c r="E9" s="7">
        <v>6434000</v>
      </c>
      <c r="F9" s="7">
        <v>1248000</v>
      </c>
      <c r="G9" s="7">
        <v>7314000</v>
      </c>
      <c r="H9" s="7">
        <v>12515000</v>
      </c>
      <c r="I9" s="7">
        <v>4857000</v>
      </c>
      <c r="J9" s="61"/>
    </row>
    <row r="10" spans="2:10">
      <c r="B10" s="17" t="s">
        <v>6</v>
      </c>
      <c r="C10" s="6" t="s">
        <v>30</v>
      </c>
      <c r="D10" s="8">
        <f>D39/D43</f>
        <v>0.75671968264560863</v>
      </c>
      <c r="E10" s="8">
        <f>E39/E43</f>
        <v>1.048283885980221</v>
      </c>
      <c r="F10" s="8">
        <f>F39/F43</f>
        <v>1.3438626167536956</v>
      </c>
      <c r="G10" s="8">
        <f t="shared" ref="G10:I10" si="1">G39/G43</f>
        <v>0.85782347650647806</v>
      </c>
      <c r="H10" s="8">
        <f t="shared" si="1"/>
        <v>1.0233386464239473</v>
      </c>
      <c r="I10" s="8">
        <f t="shared" si="1"/>
        <v>1.4014761414349468</v>
      </c>
      <c r="J10" s="61"/>
    </row>
    <row r="11" spans="2:10" s="13" customFormat="1">
      <c r="B11" s="17" t="s">
        <v>94</v>
      </c>
      <c r="C11" s="6" t="s">
        <v>95</v>
      </c>
      <c r="D11" s="8">
        <f>(D39-D38)/D43</f>
        <v>0.63144626107589075</v>
      </c>
      <c r="E11" s="8">
        <f t="shared" ref="E11:I11" si="2">(E39-E38)/E43</f>
        <v>0.95363241282551414</v>
      </c>
      <c r="F11" s="8">
        <f t="shared" si="2"/>
        <v>1.2462307862028388</v>
      </c>
      <c r="G11" s="8">
        <f t="shared" si="2"/>
        <v>0.69554437395172464</v>
      </c>
      <c r="H11" s="8">
        <f t="shared" si="2"/>
        <v>0.87712737862080892</v>
      </c>
      <c r="I11" s="8">
        <f t="shared" si="2"/>
        <v>1.2683614288037293</v>
      </c>
      <c r="J11" s="28"/>
    </row>
    <row r="12" spans="2:10">
      <c r="B12" s="17" t="s">
        <v>7</v>
      </c>
      <c r="C12" s="6" t="s">
        <v>31</v>
      </c>
      <c r="D12" s="19">
        <f t="shared" ref="D12:I12" si="3">D44/D46</f>
        <v>3.4393867551762289</v>
      </c>
      <c r="E12" s="19">
        <f t="shared" si="3"/>
        <v>3.7782227195100409</v>
      </c>
      <c r="F12" s="19">
        <f t="shared" si="3"/>
        <v>4.036961105904405</v>
      </c>
      <c r="G12" s="19">
        <f t="shared" si="3"/>
        <v>3.4630190720952254</v>
      </c>
      <c r="H12" s="19">
        <f t="shared" si="3"/>
        <v>3.6006199200991871</v>
      </c>
      <c r="I12" s="19">
        <f t="shared" si="3"/>
        <v>4.523418128386445</v>
      </c>
      <c r="J12" s="61"/>
    </row>
    <row r="13" spans="2:10">
      <c r="B13" s="17" t="s">
        <v>34</v>
      </c>
      <c r="C13" s="6" t="s">
        <v>16</v>
      </c>
      <c r="D13" s="8">
        <f t="shared" ref="D13:I13" si="4">D7/D50</f>
        <v>12.401691331923891</v>
      </c>
      <c r="E13" s="8">
        <f t="shared" si="4"/>
        <v>10.085963003264418</v>
      </c>
      <c r="F13" s="8">
        <f t="shared" si="4"/>
        <v>9.0166468489892981</v>
      </c>
      <c r="G13" s="8">
        <f t="shared" si="4"/>
        <v>9.2044052863436132</v>
      </c>
      <c r="H13" s="8">
        <f t="shared" si="4"/>
        <v>7.0255737704918033</v>
      </c>
      <c r="I13" s="8">
        <f t="shared" si="4"/>
        <v>9.3423110338835791</v>
      </c>
      <c r="J13" s="61"/>
    </row>
    <row r="14" spans="2:10">
      <c r="B14" s="17" t="s">
        <v>8</v>
      </c>
      <c r="C14" s="6" t="s">
        <v>38</v>
      </c>
      <c r="D14" s="9">
        <f t="shared" ref="D14:I14" si="5">D9/D46</f>
        <v>0.46994362783836469</v>
      </c>
      <c r="E14" s="9">
        <f t="shared" si="5"/>
        <v>0.37889405806489607</v>
      </c>
      <c r="F14" s="9">
        <f t="shared" si="5"/>
        <v>7.3102155576382374E-2</v>
      </c>
      <c r="G14" s="9">
        <f t="shared" si="5"/>
        <v>0.4946571080752063</v>
      </c>
      <c r="H14" s="9">
        <f t="shared" si="5"/>
        <v>0.8620333379253341</v>
      </c>
      <c r="I14" s="9">
        <f t="shared" si="5"/>
        <v>0.44604646891358252</v>
      </c>
      <c r="J14" s="61"/>
    </row>
    <row r="15" spans="2:10">
      <c r="B15" s="17" t="s">
        <v>9</v>
      </c>
      <c r="C15" s="6" t="s">
        <v>35</v>
      </c>
      <c r="D15" s="9">
        <f t="shared" ref="D15:I15" si="6">D9/D48</f>
        <v>0.23936027478130198</v>
      </c>
      <c r="E15" s="9">
        <f t="shared" si="6"/>
        <v>0.2019713711702662</v>
      </c>
      <c r="F15" s="9">
        <f t="shared" si="6"/>
        <v>3.5244281276475574E-2</v>
      </c>
      <c r="G15" s="9">
        <f t="shared" si="6"/>
        <v>0.10890248805110109</v>
      </c>
      <c r="H15" s="9">
        <f t="shared" si="6"/>
        <v>0.19354788821700872</v>
      </c>
      <c r="I15" s="9">
        <f t="shared" si="6"/>
        <v>7.6458087367178282E-2</v>
      </c>
      <c r="J15" s="61"/>
    </row>
    <row r="16" spans="2:10" ht="28.8">
      <c r="B16" s="6" t="s">
        <v>48</v>
      </c>
      <c r="C16" s="6" t="s">
        <v>37</v>
      </c>
      <c r="D16" s="20">
        <f>227.763*1000000</f>
        <v>227763000</v>
      </c>
      <c r="E16" s="10"/>
      <c r="F16" s="10"/>
      <c r="G16" s="20">
        <f>999.223*1000000</f>
        <v>999223000</v>
      </c>
      <c r="H16" s="10"/>
      <c r="I16" s="10"/>
      <c r="J16" s="61"/>
    </row>
    <row r="17" spans="2:10" s="13" customFormat="1">
      <c r="B17" s="6" t="s">
        <v>45</v>
      </c>
      <c r="C17" s="6" t="s">
        <v>46</v>
      </c>
      <c r="D17" s="33">
        <f t="shared" ref="D17:I17" si="7">D46</f>
        <v>18981000</v>
      </c>
      <c r="E17" s="33">
        <f t="shared" si="7"/>
        <v>16981000</v>
      </c>
      <c r="F17" s="33">
        <f t="shared" si="7"/>
        <v>17072000</v>
      </c>
      <c r="G17" s="33">
        <f t="shared" si="7"/>
        <v>14786000</v>
      </c>
      <c r="H17" s="33">
        <f t="shared" si="7"/>
        <v>14518000</v>
      </c>
      <c r="I17" s="33">
        <f t="shared" si="7"/>
        <v>10889000</v>
      </c>
      <c r="J17" s="28"/>
    </row>
    <row r="18" spans="2:10">
      <c r="B18" s="17" t="s">
        <v>10</v>
      </c>
      <c r="C18" s="21" t="s">
        <v>39</v>
      </c>
      <c r="D18" s="8">
        <f>D16/D46</f>
        <v>11.999525841631105</v>
      </c>
      <c r="E18" s="8"/>
      <c r="F18" s="8"/>
      <c r="G18" s="8">
        <f>G16/G46</f>
        <v>67.578993642634927</v>
      </c>
      <c r="H18" s="8"/>
      <c r="I18" s="8"/>
      <c r="J18" s="61"/>
    </row>
    <row r="19" spans="2:10" s="13" customFormat="1">
      <c r="B19" s="6" t="s">
        <v>40</v>
      </c>
      <c r="C19" s="6" t="s">
        <v>41</v>
      </c>
      <c r="D19" s="26">
        <v>52.93</v>
      </c>
      <c r="E19" s="9"/>
      <c r="F19" s="9"/>
      <c r="G19" s="27">
        <v>144.16</v>
      </c>
      <c r="H19" s="9"/>
      <c r="I19" s="9"/>
      <c r="J19" s="28"/>
    </row>
    <row r="20" spans="2:10">
      <c r="B20" s="10" t="s">
        <v>20</v>
      </c>
      <c r="C20" s="24" t="s">
        <v>43</v>
      </c>
      <c r="D20" s="29">
        <f>D16/D19</f>
        <v>4303098.4318911768</v>
      </c>
      <c r="E20" s="20">
        <f>D20</f>
        <v>4303098.4318911768</v>
      </c>
      <c r="F20" s="20">
        <f>E20</f>
        <v>4303098.4318911768</v>
      </c>
      <c r="G20" s="29">
        <f>G16/G19</f>
        <v>6931347.1143174255</v>
      </c>
      <c r="H20" s="20">
        <f>G20</f>
        <v>6931347.1143174255</v>
      </c>
      <c r="I20" s="20">
        <f>H20</f>
        <v>6931347.1143174255</v>
      </c>
      <c r="J20" s="61"/>
    </row>
    <row r="21" spans="2:10" ht="28.8">
      <c r="B21" s="30" t="s">
        <v>42</v>
      </c>
      <c r="C21" s="6" t="s">
        <v>36</v>
      </c>
      <c r="D21" s="10">
        <v>47.57</v>
      </c>
      <c r="E21" s="10">
        <v>46.07</v>
      </c>
      <c r="F21" s="10">
        <v>41.46</v>
      </c>
      <c r="G21" s="10">
        <v>110.48</v>
      </c>
      <c r="H21" s="10">
        <v>119.92</v>
      </c>
      <c r="I21" s="10">
        <v>104.63</v>
      </c>
      <c r="J21" s="61"/>
    </row>
    <row r="22" spans="2:10" s="4" customFormat="1">
      <c r="B22" s="31" t="s">
        <v>19</v>
      </c>
      <c r="C22" s="6" t="s">
        <v>44</v>
      </c>
      <c r="D22" s="32">
        <f t="shared" ref="D22:I22" si="8">D9/D20</f>
        <v>2.0729249263488803</v>
      </c>
      <c r="E22" s="32">
        <f t="shared" si="8"/>
        <v>1.4952016789381946</v>
      </c>
      <c r="F22" s="32">
        <f t="shared" si="8"/>
        <v>0.29002357713939492</v>
      </c>
      <c r="G22" s="32">
        <f t="shared" si="8"/>
        <v>1.0552061351670248</v>
      </c>
      <c r="H22" s="32">
        <f t="shared" si="8"/>
        <v>1.8055653242569476</v>
      </c>
      <c r="I22" s="32">
        <f t="shared" si="8"/>
        <v>0.70072958688901277</v>
      </c>
      <c r="J22" s="62"/>
    </row>
    <row r="23" spans="2:10">
      <c r="B23" s="17" t="s">
        <v>11</v>
      </c>
      <c r="C23" s="6" t="s">
        <v>18</v>
      </c>
      <c r="D23" s="8">
        <f t="shared" ref="D23:I23" si="9">D21/D22</f>
        <v>22.94825026962593</v>
      </c>
      <c r="E23" s="8">
        <f t="shared" si="9"/>
        <v>30.811896915950655</v>
      </c>
      <c r="F23" s="8">
        <f t="shared" si="9"/>
        <v>142.95389502100016</v>
      </c>
      <c r="G23" s="8">
        <f t="shared" si="9"/>
        <v>104.69992195649291</v>
      </c>
      <c r="H23" s="8">
        <f t="shared" si="9"/>
        <v>66.416871430199407</v>
      </c>
      <c r="I23" s="8">
        <f t="shared" si="9"/>
        <v>149.31580164114311</v>
      </c>
      <c r="J23" s="61"/>
    </row>
    <row r="24" spans="2:10">
      <c r="B24" s="6" t="s">
        <v>12</v>
      </c>
      <c r="C24" s="6" t="s">
        <v>41</v>
      </c>
      <c r="D24" s="12">
        <v>0.55000000000000004</v>
      </c>
      <c r="E24" s="8"/>
      <c r="F24" s="8"/>
      <c r="G24" s="12">
        <v>0.56000000000000005</v>
      </c>
      <c r="H24" s="8"/>
      <c r="I24" s="8"/>
      <c r="J24" s="63" t="s">
        <v>98</v>
      </c>
    </row>
    <row r="25" spans="2:10" ht="15.6">
      <c r="B25" s="6" t="s">
        <v>52</v>
      </c>
      <c r="C25" s="6" t="s">
        <v>49</v>
      </c>
      <c r="D25" s="19">
        <f>D57+D24*(D58-D57)</f>
        <v>5.9500000000000011E-2</v>
      </c>
      <c r="E25" s="30"/>
      <c r="F25" s="30"/>
      <c r="G25" s="19">
        <f>G57+G24*(G58-G57)</f>
        <v>6.0400000000000009E-2</v>
      </c>
      <c r="H25" s="30"/>
      <c r="I25" s="10"/>
      <c r="J25" s="63"/>
    </row>
    <row r="26" spans="2:10">
      <c r="B26" s="6" t="s">
        <v>13</v>
      </c>
      <c r="C26" s="6" t="s">
        <v>53</v>
      </c>
      <c r="D26" s="9">
        <f>D55/D21</f>
        <v>3.4475509775068316E-2</v>
      </c>
      <c r="E26" s="9"/>
      <c r="F26" s="9"/>
      <c r="G26" s="9">
        <f>G55/G21</f>
        <v>3.7020275162925415E-2</v>
      </c>
      <c r="H26" s="9"/>
      <c r="I26" s="9"/>
      <c r="J26" s="36" t="s">
        <v>97</v>
      </c>
    </row>
    <row r="27" spans="2:10" s="13" customFormat="1" ht="28.8">
      <c r="B27" s="6" t="s">
        <v>54</v>
      </c>
      <c r="C27" s="6" t="s">
        <v>55</v>
      </c>
      <c r="D27" s="8">
        <v>6.04</v>
      </c>
      <c r="E27" s="8"/>
      <c r="F27" s="8"/>
      <c r="G27" s="8">
        <v>2.11</v>
      </c>
      <c r="H27" s="8"/>
      <c r="I27" s="9"/>
      <c r="J27" s="36"/>
    </row>
    <row r="28" spans="2:10" s="13" customFormat="1" ht="15.6">
      <c r="B28" s="6" t="s">
        <v>56</v>
      </c>
      <c r="C28" s="6" t="s">
        <v>57</v>
      </c>
      <c r="D28" s="9">
        <f>(D27-D22)/D22</f>
        <v>1.9137572341505278</v>
      </c>
      <c r="E28" s="9"/>
      <c r="F28" s="9"/>
      <c r="G28" s="9">
        <f>(G27-G22)/G22</f>
        <v>0.9996092987708185</v>
      </c>
      <c r="H28" s="9"/>
      <c r="I28" s="9"/>
      <c r="J28" s="36"/>
    </row>
    <row r="29" spans="2:10" s="13" customFormat="1">
      <c r="B29" s="17" t="s">
        <v>58</v>
      </c>
      <c r="C29" s="6" t="s">
        <v>59</v>
      </c>
      <c r="D29" s="8">
        <f>D22*(1+D28)*AVERAGE(D23:F23)</f>
        <v>396.05093830924119</v>
      </c>
      <c r="E29" s="9"/>
      <c r="F29" s="9"/>
      <c r="G29" s="8">
        <f>G22*(1+G28)*AVERAGE(G23:I23)</f>
        <v>225.37092516957756</v>
      </c>
      <c r="H29" s="9"/>
      <c r="I29" s="9"/>
      <c r="J29" s="36"/>
    </row>
    <row r="30" spans="2:10" s="13" customFormat="1" ht="15.6">
      <c r="B30" s="17" t="s">
        <v>60</v>
      </c>
      <c r="C30" s="6" t="s">
        <v>61</v>
      </c>
      <c r="D30" s="8">
        <f>D21*(1+D25)</f>
        <v>50.400415000000002</v>
      </c>
      <c r="E30" s="9"/>
      <c r="F30" s="9"/>
      <c r="G30" s="8">
        <f>G21*(1+G25)</f>
        <v>117.15299200000001</v>
      </c>
      <c r="H30" s="9"/>
      <c r="I30" s="9"/>
      <c r="J30" s="36"/>
    </row>
    <row r="31" spans="2:10" s="13" customFormat="1">
      <c r="B31" s="17" t="s">
        <v>83</v>
      </c>
      <c r="C31" s="6" t="s">
        <v>84</v>
      </c>
      <c r="D31" s="8">
        <f>365/D63</f>
        <v>36.077859174582727</v>
      </c>
      <c r="E31" s="8">
        <f>365/E63</f>
        <v>40.463256529382221</v>
      </c>
      <c r="F31" s="9"/>
      <c r="G31" s="8">
        <f t="shared" ref="G31:H31" si="10">365/G63</f>
        <v>34.037536665624394</v>
      </c>
      <c r="H31" s="8">
        <f t="shared" si="10"/>
        <v>33.967731708448682</v>
      </c>
      <c r="I31" s="9"/>
      <c r="J31" s="64" t="s">
        <v>99</v>
      </c>
    </row>
    <row r="32" spans="2:10" s="13" customFormat="1">
      <c r="B32" s="17" t="s">
        <v>85</v>
      </c>
      <c r="C32" s="6" t="s">
        <v>86</v>
      </c>
      <c r="D32" s="8">
        <f>365/D66</f>
        <v>76.712668445174089</v>
      </c>
      <c r="E32" s="8">
        <f>365/E66</f>
        <v>84.0554375531011</v>
      </c>
      <c r="F32" s="9"/>
      <c r="G32" s="8">
        <f>365/G66</f>
        <v>39.162518253020039</v>
      </c>
      <c r="H32" s="8">
        <f>365/H66</f>
        <v>37.734845648548379</v>
      </c>
      <c r="I32" s="9"/>
      <c r="J32" s="64"/>
    </row>
    <row r="33" spans="2:10" s="13" customFormat="1">
      <c r="B33" s="17" t="s">
        <v>87</v>
      </c>
      <c r="C33" s="6" t="s">
        <v>88</v>
      </c>
      <c r="D33" s="8">
        <f>365/D69</f>
        <v>78.672617826116692</v>
      </c>
      <c r="E33" s="8">
        <f>365/E69</f>
        <v>74.209430756159733</v>
      </c>
      <c r="F33" s="9"/>
      <c r="G33" s="8">
        <f t="shared" ref="G33:H33" si="11">365/G69</f>
        <v>92.219069427850798</v>
      </c>
      <c r="H33" s="8">
        <f t="shared" si="11"/>
        <v>86.588271331813061</v>
      </c>
      <c r="I33" s="9"/>
      <c r="J33" s="64"/>
    </row>
    <row r="34" spans="2:10" s="13" customFormat="1">
      <c r="B34" s="17" t="s">
        <v>89</v>
      </c>
      <c r="C34" s="6" t="s">
        <v>90</v>
      </c>
      <c r="D34" s="8">
        <f>D31+D32</f>
        <v>112.79052761975682</v>
      </c>
      <c r="E34" s="8">
        <f t="shared" ref="E34" si="12">E31+E32</f>
        <v>124.51869408248332</v>
      </c>
      <c r="F34" s="9"/>
      <c r="G34" s="8">
        <f t="shared" ref="G34:H34" si="13">G31+G32</f>
        <v>73.20005491864444</v>
      </c>
      <c r="H34" s="8">
        <f t="shared" si="13"/>
        <v>71.702577356997068</v>
      </c>
      <c r="I34" s="9"/>
      <c r="J34" s="64"/>
    </row>
    <row r="35" spans="2:10" s="13" customFormat="1">
      <c r="B35" s="17" t="s">
        <v>91</v>
      </c>
      <c r="C35" s="6" t="s">
        <v>92</v>
      </c>
      <c r="D35" s="8">
        <f>D34-D33</f>
        <v>34.117909793640123</v>
      </c>
      <c r="E35" s="8">
        <f t="shared" ref="E35" si="14">E34-E33</f>
        <v>50.309263326323588</v>
      </c>
      <c r="F35" s="9"/>
      <c r="G35" s="8">
        <f t="shared" ref="G35:H35" si="15">G34-G33</f>
        <v>-19.019014509206357</v>
      </c>
      <c r="H35" s="8">
        <f t="shared" si="15"/>
        <v>-14.885693974815993</v>
      </c>
      <c r="I35" s="9"/>
      <c r="J35" s="64"/>
    </row>
    <row r="36" spans="2:10" s="13" customFormat="1">
      <c r="B36" s="37"/>
      <c r="C36" s="22"/>
      <c r="D36" s="23"/>
      <c r="E36" s="25"/>
      <c r="F36" s="25"/>
      <c r="G36" s="23"/>
      <c r="H36" s="25"/>
      <c r="I36" s="25"/>
      <c r="J36" s="40"/>
    </row>
    <row r="37" spans="2:10">
      <c r="B37" s="41" t="s">
        <v>72</v>
      </c>
      <c r="C37" s="41" t="s">
        <v>33</v>
      </c>
      <c r="D37" s="42">
        <v>3971000</v>
      </c>
      <c r="E37" s="42">
        <v>3396000</v>
      </c>
      <c r="F37" s="42">
        <v>3667000</v>
      </c>
      <c r="G37" s="42">
        <v>6447000</v>
      </c>
      <c r="H37" s="42">
        <v>6079000</v>
      </c>
      <c r="I37" s="42">
        <v>5956000</v>
      </c>
      <c r="J37" s="16" t="s">
        <v>78</v>
      </c>
    </row>
    <row r="38" spans="2:10">
      <c r="B38" s="43" t="s">
        <v>23</v>
      </c>
      <c r="C38" s="43" t="s">
        <v>33</v>
      </c>
      <c r="D38" s="44">
        <v>3379000</v>
      </c>
      <c r="E38" s="44">
        <v>2766000</v>
      </c>
      <c r="F38" s="44">
        <v>2655000</v>
      </c>
      <c r="G38" s="44">
        <v>3338000</v>
      </c>
      <c r="H38" s="44">
        <v>3128000</v>
      </c>
      <c r="I38" s="44">
        <v>2947000</v>
      </c>
    </row>
    <row r="39" spans="2:10">
      <c r="B39" s="46" t="s">
        <v>68</v>
      </c>
      <c r="C39" s="43" t="s">
        <v>33</v>
      </c>
      <c r="D39" s="44">
        <v>20411000</v>
      </c>
      <c r="E39" s="44">
        <v>30634000</v>
      </c>
      <c r="F39" s="44">
        <v>36545000</v>
      </c>
      <c r="G39" s="44">
        <v>17645000</v>
      </c>
      <c r="H39" s="44">
        <v>21893000</v>
      </c>
      <c r="I39" s="44">
        <v>31027000</v>
      </c>
    </row>
    <row r="40" spans="2:10">
      <c r="B40" s="43" t="s">
        <v>17</v>
      </c>
      <c r="C40" s="43" t="s">
        <v>33</v>
      </c>
      <c r="D40" s="44">
        <v>86381000</v>
      </c>
      <c r="E40" s="44">
        <v>83216000</v>
      </c>
      <c r="F40" s="44">
        <v>87896000</v>
      </c>
      <c r="G40" s="44">
        <v>78547000</v>
      </c>
      <c r="H40" s="44">
        <v>77648000</v>
      </c>
      <c r="I40" s="44">
        <v>79804000</v>
      </c>
    </row>
    <row r="41" spans="2:10">
      <c r="B41" s="43"/>
      <c r="C41" s="43"/>
      <c r="D41" s="44"/>
      <c r="E41" s="44"/>
      <c r="F41" s="44"/>
      <c r="G41" s="44"/>
      <c r="H41" s="44"/>
      <c r="I41" s="44"/>
    </row>
    <row r="42" spans="2:10">
      <c r="B42" s="43" t="s">
        <v>62</v>
      </c>
      <c r="C42" s="43" t="s">
        <v>33</v>
      </c>
      <c r="D42" s="45">
        <v>3804000</v>
      </c>
      <c r="E42" s="45">
        <v>2498000</v>
      </c>
      <c r="F42" s="45">
        <v>2288000</v>
      </c>
      <c r="G42" s="45">
        <v>8013000</v>
      </c>
      <c r="H42" s="45">
        <v>7213000</v>
      </c>
      <c r="I42" s="45">
        <v>6727000</v>
      </c>
    </row>
    <row r="43" spans="2:10">
      <c r="B43" s="46" t="s">
        <v>70</v>
      </c>
      <c r="C43" s="43" t="s">
        <v>33</v>
      </c>
      <c r="D43" s="44">
        <v>26973000</v>
      </c>
      <c r="E43" s="44">
        <v>29223000</v>
      </c>
      <c r="F43" s="44">
        <v>27194000</v>
      </c>
      <c r="G43" s="44">
        <v>20569500</v>
      </c>
      <c r="H43" s="44">
        <v>21393700</v>
      </c>
      <c r="I43" s="44">
        <v>22138800</v>
      </c>
    </row>
    <row r="44" spans="2:10" s="13" customFormat="1">
      <c r="B44" s="46" t="s">
        <v>32</v>
      </c>
      <c r="C44" s="43" t="s">
        <v>33</v>
      </c>
      <c r="D44" s="44">
        <v>65283000</v>
      </c>
      <c r="E44" s="44">
        <v>64158000</v>
      </c>
      <c r="F44" s="44">
        <v>68919000</v>
      </c>
      <c r="G44" s="44">
        <v>51204200</v>
      </c>
      <c r="H44" s="44">
        <v>52273800</v>
      </c>
      <c r="I44" s="44">
        <v>49255500</v>
      </c>
    </row>
    <row r="45" spans="2:10" s="13" customFormat="1">
      <c r="B45" s="46"/>
      <c r="C45" s="43"/>
      <c r="D45" s="44"/>
      <c r="E45" s="44"/>
      <c r="F45" s="44"/>
      <c r="G45" s="44"/>
      <c r="H45" s="44"/>
      <c r="I45" s="44"/>
    </row>
    <row r="46" spans="2:10">
      <c r="B46" s="46" t="s">
        <v>47</v>
      </c>
      <c r="C46" s="43" t="s">
        <v>33</v>
      </c>
      <c r="D46" s="44">
        <v>18981000</v>
      </c>
      <c r="E46" s="44">
        <v>16981000</v>
      </c>
      <c r="F46" s="44">
        <v>17072000</v>
      </c>
      <c r="G46" s="44">
        <v>14786000</v>
      </c>
      <c r="H46" s="44">
        <v>14518000</v>
      </c>
      <c r="I46" s="44">
        <v>10889000</v>
      </c>
    </row>
    <row r="47" spans="2:10">
      <c r="B47" s="46"/>
      <c r="C47" s="43"/>
      <c r="D47" s="44"/>
      <c r="E47" s="44"/>
      <c r="F47" s="44"/>
      <c r="G47" s="44"/>
      <c r="H47" s="44"/>
      <c r="I47" s="44"/>
    </row>
    <row r="48" spans="2:10">
      <c r="B48" s="43" t="s">
        <v>76</v>
      </c>
      <c r="C48" s="43" t="s">
        <v>28</v>
      </c>
      <c r="D48" s="44">
        <v>37266000</v>
      </c>
      <c r="E48" s="44">
        <v>31856000</v>
      </c>
      <c r="F48" s="44">
        <v>35410000</v>
      </c>
      <c r="G48" s="44">
        <v>67161000</v>
      </c>
      <c r="H48" s="44">
        <v>64661000</v>
      </c>
      <c r="I48" s="44">
        <v>63525000</v>
      </c>
    </row>
    <row r="49" spans="2:9">
      <c r="B49" s="47" t="s">
        <v>77</v>
      </c>
      <c r="C49" s="43" t="s">
        <v>28</v>
      </c>
      <c r="D49" s="44">
        <v>14619000</v>
      </c>
      <c r="E49" s="44">
        <v>11770000</v>
      </c>
      <c r="F49" s="44">
        <v>13256000</v>
      </c>
      <c r="G49" s="44">
        <v>30132000</v>
      </c>
      <c r="H49" s="44">
        <v>29381000</v>
      </c>
      <c r="I49" s="44">
        <v>28785000</v>
      </c>
    </row>
    <row r="50" spans="2:9">
      <c r="B50" s="43" t="s">
        <v>15</v>
      </c>
      <c r="C50" s="43" t="s">
        <v>28</v>
      </c>
      <c r="D50" s="44">
        <v>946000</v>
      </c>
      <c r="E50" s="44">
        <v>919000</v>
      </c>
      <c r="F50" s="44">
        <v>841000</v>
      </c>
      <c r="G50" s="44">
        <v>1135000</v>
      </c>
      <c r="H50" s="44">
        <v>1525000</v>
      </c>
      <c r="I50" s="44">
        <v>1151000</v>
      </c>
    </row>
    <row r="51" spans="2:9">
      <c r="B51" s="46" t="s">
        <v>2</v>
      </c>
      <c r="C51" s="46" t="s">
        <v>28</v>
      </c>
      <c r="D51" s="48">
        <v>1801000</v>
      </c>
      <c r="E51" s="48">
        <v>1623000</v>
      </c>
      <c r="F51" s="48">
        <v>5560000</v>
      </c>
      <c r="G51" s="48">
        <v>1959000</v>
      </c>
      <c r="H51" s="48">
        <v>-3370000</v>
      </c>
      <c r="I51" s="48">
        <v>4694000</v>
      </c>
    </row>
    <row r="52" spans="2:9">
      <c r="B52" s="43"/>
      <c r="C52" s="43"/>
      <c r="D52" s="43"/>
      <c r="E52" s="43"/>
      <c r="F52" s="43"/>
      <c r="G52" s="43"/>
      <c r="H52" s="43"/>
      <c r="I52" s="43"/>
    </row>
    <row r="53" spans="2:9">
      <c r="B53" s="46" t="s">
        <v>3</v>
      </c>
      <c r="C53" s="46" t="s">
        <v>29</v>
      </c>
      <c r="D53" s="48">
        <v>1365000</v>
      </c>
      <c r="E53" s="48">
        <v>1086000</v>
      </c>
      <c r="F53" s="48">
        <v>1260000</v>
      </c>
      <c r="G53" s="48">
        <v>2432000</v>
      </c>
      <c r="H53" s="48">
        <v>2399000</v>
      </c>
      <c r="I53" s="48">
        <v>2369000</v>
      </c>
    </row>
    <row r="54" spans="2:9">
      <c r="B54" s="46"/>
      <c r="C54" s="46"/>
      <c r="D54" s="48"/>
      <c r="E54" s="48"/>
      <c r="F54" s="48"/>
      <c r="G54" s="48"/>
      <c r="H54" s="48"/>
      <c r="I54" s="48"/>
    </row>
    <row r="55" spans="2:9">
      <c r="B55" s="43" t="s">
        <v>21</v>
      </c>
      <c r="C55" s="49" t="s">
        <v>41</v>
      </c>
      <c r="D55" s="43">
        <v>1.64</v>
      </c>
      <c r="E55" s="43"/>
      <c r="F55" s="43"/>
      <c r="G55" s="50">
        <v>4.09</v>
      </c>
      <c r="H55" s="43"/>
      <c r="I55" s="43"/>
    </row>
    <row r="56" spans="2:9">
      <c r="B56" s="39"/>
      <c r="C56" s="39"/>
      <c r="D56" s="39"/>
      <c r="E56" s="39"/>
      <c r="F56" s="39"/>
      <c r="G56" s="39"/>
      <c r="H56" s="39"/>
      <c r="I56" s="39"/>
    </row>
    <row r="57" spans="2:9" s="13" customFormat="1">
      <c r="B57" s="35" t="s">
        <v>50</v>
      </c>
      <c r="C57" s="35" t="s">
        <v>100</v>
      </c>
      <c r="D57" s="34">
        <v>0.01</v>
      </c>
      <c r="E57" s="35"/>
      <c r="F57" s="35"/>
      <c r="G57" s="34">
        <v>0.01</v>
      </c>
      <c r="H57" s="35"/>
      <c r="I57" s="35"/>
    </row>
    <row r="58" spans="2:9" s="13" customFormat="1">
      <c r="B58" s="35" t="s">
        <v>51</v>
      </c>
      <c r="C58" s="35" t="s">
        <v>100</v>
      </c>
      <c r="D58" s="34">
        <v>0.1</v>
      </c>
      <c r="E58" s="35"/>
      <c r="F58" s="35"/>
      <c r="G58" s="34">
        <v>0.1</v>
      </c>
      <c r="H58" s="35"/>
      <c r="I58" s="35"/>
    </row>
    <row r="59" spans="2:9">
      <c r="B59" s="39"/>
      <c r="C59" s="39"/>
      <c r="D59" s="39"/>
      <c r="E59" s="39"/>
      <c r="F59" s="39"/>
      <c r="G59" s="39"/>
      <c r="H59" s="39"/>
      <c r="I59" s="39"/>
    </row>
    <row r="60" spans="2:9">
      <c r="B60" s="38" t="s">
        <v>69</v>
      </c>
      <c r="C60" s="55" t="s">
        <v>73</v>
      </c>
      <c r="D60" s="56">
        <f t="shared" ref="D60:I60" si="16">D39-D43</f>
        <v>-6562000</v>
      </c>
      <c r="E60" s="56">
        <f t="shared" si="16"/>
        <v>1411000</v>
      </c>
      <c r="F60" s="56">
        <f t="shared" si="16"/>
        <v>9351000</v>
      </c>
      <c r="G60" s="56">
        <f t="shared" si="16"/>
        <v>-2924500</v>
      </c>
      <c r="H60" s="56">
        <f t="shared" si="16"/>
        <v>499300</v>
      </c>
      <c r="I60" s="56">
        <f t="shared" si="16"/>
        <v>8888200</v>
      </c>
    </row>
    <row r="61" spans="2:9">
      <c r="B61" s="38"/>
      <c r="C61" s="55"/>
      <c r="D61" s="56"/>
      <c r="E61" s="56"/>
      <c r="F61" s="56"/>
      <c r="G61" s="56"/>
      <c r="H61" s="56"/>
      <c r="I61" s="56"/>
    </row>
    <row r="62" spans="2:9">
      <c r="B62" s="39" t="s">
        <v>63</v>
      </c>
      <c r="C62" s="39" t="s">
        <v>74</v>
      </c>
      <c r="D62" s="56">
        <f>(D37+E37)/2</f>
        <v>3683500</v>
      </c>
      <c r="E62" s="56">
        <f>(E37+F37)/2</f>
        <v>3531500</v>
      </c>
      <c r="F62" s="56"/>
      <c r="G62" s="56">
        <f>(G37+H37)/2</f>
        <v>6263000</v>
      </c>
      <c r="H62" s="56">
        <f>(H37+I37)/2</f>
        <v>6017500</v>
      </c>
      <c r="I62" s="56"/>
    </row>
    <row r="63" spans="2:9">
      <c r="B63" s="39" t="s">
        <v>66</v>
      </c>
      <c r="C63" s="39" t="s">
        <v>82</v>
      </c>
      <c r="D63" s="59">
        <f>D48/D62</f>
        <v>10.117008280168319</v>
      </c>
      <c r="E63" s="59">
        <f t="shared" ref="E63" si="17">E48/E62</f>
        <v>9.0205295200339801</v>
      </c>
      <c r="F63" s="56"/>
      <c r="G63" s="59">
        <f t="shared" ref="G63:H63" si="18">G48/G62</f>
        <v>10.723455213156635</v>
      </c>
      <c r="H63" s="59">
        <f t="shared" si="18"/>
        <v>10.745492314083922</v>
      </c>
      <c r="I63" s="56"/>
    </row>
    <row r="64" spans="2:9">
      <c r="B64" s="39"/>
      <c r="C64" s="39"/>
      <c r="D64" s="59"/>
      <c r="E64" s="59"/>
      <c r="F64" s="56"/>
      <c r="G64" s="59"/>
      <c r="H64" s="59"/>
      <c r="I64" s="56"/>
    </row>
    <row r="65" spans="2:9">
      <c r="B65" s="39" t="s">
        <v>64</v>
      </c>
      <c r="C65" s="39" t="s">
        <v>75</v>
      </c>
      <c r="D65" s="56">
        <f>(D38+E38)/2</f>
        <v>3072500</v>
      </c>
      <c r="E65" s="56">
        <f>(E38+F38)/2</f>
        <v>2710500</v>
      </c>
      <c r="F65" s="56"/>
      <c r="G65" s="56">
        <f>(G38+H38)/2</f>
        <v>3233000</v>
      </c>
      <c r="H65" s="56">
        <f>(H38+I38)/2</f>
        <v>3037500</v>
      </c>
      <c r="I65" s="56"/>
    </row>
    <row r="66" spans="2:9">
      <c r="B66" s="39" t="s">
        <v>65</v>
      </c>
      <c r="C66" s="39" t="s">
        <v>81</v>
      </c>
      <c r="D66" s="59">
        <f>D49/D65</f>
        <v>4.7580146460537023</v>
      </c>
      <c r="E66" s="59">
        <f>E49/E65</f>
        <v>4.3423722560413207</v>
      </c>
      <c r="F66" s="56"/>
      <c r="G66" s="59">
        <f>G49/G65</f>
        <v>9.320136096504795</v>
      </c>
      <c r="H66" s="59">
        <f>H49/H65</f>
        <v>9.6727572016460908</v>
      </c>
      <c r="I66" s="56"/>
    </row>
    <row r="67" spans="2:9">
      <c r="B67" s="39"/>
      <c r="C67" s="39"/>
      <c r="D67" s="56"/>
      <c r="E67" s="56"/>
      <c r="F67" s="56"/>
      <c r="G67" s="56"/>
      <c r="H67" s="56"/>
      <c r="I67" s="56"/>
    </row>
    <row r="68" spans="2:9">
      <c r="B68" s="39" t="s">
        <v>71</v>
      </c>
      <c r="C68" s="39" t="s">
        <v>80</v>
      </c>
      <c r="D68" s="56">
        <f>(D42+E42)/2</f>
        <v>3151000</v>
      </c>
      <c r="E68" s="56">
        <f>(E42+F42)/2</f>
        <v>2393000</v>
      </c>
      <c r="F68" s="56"/>
      <c r="G68" s="56">
        <f>(G42+H42)/2</f>
        <v>7613000</v>
      </c>
      <c r="H68" s="56">
        <f>(H42+I42)/2</f>
        <v>6970000</v>
      </c>
      <c r="I68" s="56"/>
    </row>
    <row r="69" spans="2:9">
      <c r="B69" s="57" t="s">
        <v>67</v>
      </c>
      <c r="C69" s="57" t="s">
        <v>79</v>
      </c>
      <c r="D69" s="60">
        <f>D49/D68</f>
        <v>4.6394795303078391</v>
      </c>
      <c r="E69" s="60">
        <f>E49/E68</f>
        <v>4.9185123276222313</v>
      </c>
      <c r="F69" s="58"/>
      <c r="G69" s="60">
        <f t="shared" ref="G69" si="19">G49/G68</f>
        <v>3.9579666360173387</v>
      </c>
      <c r="H69" s="60">
        <f>H49/H68</f>
        <v>4.2153515064562415</v>
      </c>
      <c r="I69" s="58"/>
    </row>
    <row r="70" spans="2:9">
      <c r="D70" s="3"/>
      <c r="E70" s="3"/>
      <c r="F70" s="3"/>
      <c r="G70" s="3"/>
      <c r="H70" s="3"/>
      <c r="I70" s="3"/>
    </row>
  </sheetData>
  <mergeCells count="2">
    <mergeCell ref="D4:E4"/>
    <mergeCell ref="G4:H4"/>
  </mergeCells>
  <phoneticPr fontId="5" type="noConversion"/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Prabhu</dc:creator>
  <cp:lastModifiedBy>Windows User</cp:lastModifiedBy>
  <dcterms:created xsi:type="dcterms:W3CDTF">2016-04-13T16:46:48Z</dcterms:created>
  <dcterms:modified xsi:type="dcterms:W3CDTF">2020-11-26T15:48:25Z</dcterms:modified>
</cp:coreProperties>
</file>