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esktop files\"/>
    </mc:Choice>
  </mc:AlternateContent>
  <bookViews>
    <workbookView xWindow="0" yWindow="0" windowWidth="20490" windowHeight="7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1" i="1" l="1"/>
  <c r="F81" i="1"/>
  <c r="G84" i="1"/>
  <c r="F84" i="1"/>
  <c r="G88" i="1"/>
  <c r="F88" i="1"/>
  <c r="E88" i="1"/>
  <c r="E89" i="1" s="1"/>
  <c r="D88" i="1"/>
  <c r="D89" i="1" s="1"/>
  <c r="E85" i="1"/>
  <c r="E87" i="1" s="1"/>
  <c r="D85" i="1"/>
  <c r="D87" i="1" s="1"/>
  <c r="G85" i="1"/>
  <c r="F85" i="1"/>
  <c r="E82" i="1"/>
  <c r="D82" i="1"/>
  <c r="G82" i="1"/>
  <c r="F82" i="1"/>
  <c r="F87" i="1" s="1"/>
  <c r="G65" i="1"/>
  <c r="F65" i="1"/>
  <c r="G69" i="1"/>
  <c r="F69" i="1"/>
  <c r="E69" i="1"/>
  <c r="D69" i="1"/>
  <c r="E66" i="1"/>
  <c r="D66" i="1"/>
  <c r="G66" i="1"/>
  <c r="G68" i="1" s="1"/>
  <c r="F66" i="1"/>
  <c r="E63" i="1"/>
  <c r="D63" i="1"/>
  <c r="G62" i="1"/>
  <c r="G63" i="1" s="1"/>
  <c r="F62" i="1"/>
  <c r="F63" i="1" s="1"/>
  <c r="G50" i="1"/>
  <c r="F50" i="1"/>
  <c r="E50" i="1"/>
  <c r="D50" i="1"/>
  <c r="F49" i="1"/>
  <c r="E47" i="1"/>
  <c r="E49" i="1" s="1"/>
  <c r="D47" i="1"/>
  <c r="D49" i="1" s="1"/>
  <c r="G46" i="1"/>
  <c r="G47" i="1" s="1"/>
  <c r="G49" i="1" s="1"/>
  <c r="G51" i="1" s="1"/>
  <c r="F46" i="1"/>
  <c r="F47" i="1" s="1"/>
  <c r="E44" i="1"/>
  <c r="G44" i="1"/>
  <c r="D44" i="1"/>
  <c r="G43" i="1"/>
  <c r="F43" i="1"/>
  <c r="F44" i="1" s="1"/>
  <c r="G10" i="1"/>
  <c r="D10" i="1"/>
  <c r="G7" i="1"/>
  <c r="G8" i="1"/>
  <c r="G9" i="1"/>
  <c r="G6" i="1"/>
  <c r="D7" i="1"/>
  <c r="D8" i="1"/>
  <c r="D9" i="1"/>
  <c r="D30" i="1"/>
  <c r="D26" i="1"/>
  <c r="D27" i="1"/>
  <c r="E27" i="1" s="1"/>
  <c r="D28" i="1"/>
  <c r="E28" i="1" s="1"/>
  <c r="D29" i="1"/>
  <c r="E29" i="1" s="1"/>
  <c r="E26" i="1"/>
  <c r="E30" i="1"/>
  <c r="G87" i="1" l="1"/>
  <c r="F89" i="1"/>
  <c r="G89" i="1"/>
  <c r="E70" i="1"/>
  <c r="E68" i="1"/>
  <c r="D68" i="1"/>
  <c r="D70" i="1" s="1"/>
  <c r="F68" i="1"/>
  <c r="F70" i="1" s="1"/>
  <c r="G70" i="1"/>
  <c r="F51" i="1"/>
  <c r="E51" i="1"/>
  <c r="D51" i="1"/>
  <c r="D52" i="1" s="1"/>
  <c r="D25" i="1"/>
  <c r="E25" i="1" s="1"/>
  <c r="F10" i="1"/>
  <c r="F7" i="1"/>
  <c r="D6" i="1"/>
  <c r="F6" i="1" s="1"/>
  <c r="I9" i="1"/>
  <c r="I7" i="1"/>
  <c r="I8" i="1"/>
  <c r="I10" i="1"/>
  <c r="F8" i="1"/>
  <c r="F9" i="1"/>
  <c r="I6" i="1"/>
  <c r="H7" i="1"/>
  <c r="H8" i="1"/>
  <c r="H9" i="1"/>
  <c r="H10" i="1"/>
  <c r="H6" i="1"/>
  <c r="E7" i="1"/>
  <c r="E8" i="1"/>
  <c r="E9" i="1"/>
  <c r="F25" i="1"/>
  <c r="D90" i="1" l="1"/>
  <c r="D71" i="1"/>
  <c r="F26" i="1"/>
  <c r="G25" i="1"/>
  <c r="E6" i="1"/>
  <c r="E10" i="1"/>
  <c r="E12" i="1" s="1"/>
  <c r="E32" i="1"/>
  <c r="F13" i="1"/>
  <c r="H12" i="1"/>
  <c r="I13" i="1"/>
  <c r="F27" i="1" l="1"/>
  <c r="G26" i="1"/>
  <c r="F28" i="1" l="1"/>
  <c r="G27" i="1"/>
  <c r="F29" i="1" l="1"/>
  <c r="G28" i="1"/>
  <c r="F30" i="1" l="1"/>
  <c r="G30" i="1" s="1"/>
  <c r="G29" i="1"/>
  <c r="G32" i="1" s="1"/>
</calcChain>
</file>

<file path=xl/sharedStrings.xml><?xml version="1.0" encoding="utf-8"?>
<sst xmlns="http://schemas.openxmlformats.org/spreadsheetml/2006/main" count="101" uniqueCount="56">
  <si>
    <t>Oct</t>
  </si>
  <si>
    <t>Nov</t>
  </si>
  <si>
    <t>Dec</t>
  </si>
  <si>
    <t>Jan</t>
  </si>
  <si>
    <t>Feb</t>
  </si>
  <si>
    <t>Mar</t>
  </si>
  <si>
    <t>Apr</t>
  </si>
  <si>
    <t>May</t>
  </si>
  <si>
    <t>Month</t>
  </si>
  <si>
    <t>Demand</t>
  </si>
  <si>
    <t>3 Month Moving average</t>
  </si>
  <si>
    <t>3 Month moving average weighted</t>
  </si>
  <si>
    <t>Exponential</t>
  </si>
  <si>
    <t>Q2.</t>
  </si>
  <si>
    <t>3-Mo.</t>
  </si>
  <si>
    <t>Absolute</t>
  </si>
  <si>
    <t xml:space="preserve">MA </t>
  </si>
  <si>
    <t>(a)</t>
  </si>
  <si>
    <t>Deviation</t>
  </si>
  <si>
    <t>Smoothing (b)</t>
  </si>
  <si>
    <t>January</t>
  </si>
  <si>
    <t>February</t>
  </si>
  <si>
    <t>March</t>
  </si>
  <si>
    <t>April</t>
  </si>
  <si>
    <t>June</t>
  </si>
  <si>
    <t>July</t>
  </si>
  <si>
    <t>August</t>
  </si>
  <si>
    <t>Sept</t>
  </si>
  <si>
    <t>MAD (c)</t>
  </si>
  <si>
    <t>Q3.</t>
  </si>
  <si>
    <t>Absolute deviation</t>
  </si>
  <si>
    <t>Percentage error</t>
  </si>
  <si>
    <t>MAD</t>
  </si>
  <si>
    <t>MAPE</t>
  </si>
  <si>
    <t>Item</t>
  </si>
  <si>
    <t>Year1</t>
  </si>
  <si>
    <t>Year2</t>
  </si>
  <si>
    <t>Year3</t>
  </si>
  <si>
    <t>Debugging</t>
  </si>
  <si>
    <t>Ramp up cost</t>
  </si>
  <si>
    <t>Development cost</t>
  </si>
  <si>
    <t>Pilot testing</t>
  </si>
  <si>
    <t>Pre marketing</t>
  </si>
  <si>
    <t>Marketing</t>
  </si>
  <si>
    <t>Production cost</t>
  </si>
  <si>
    <t>Sales</t>
  </si>
  <si>
    <t>Total sales</t>
  </si>
  <si>
    <t>Net cashflow</t>
  </si>
  <si>
    <t>Total cash outflow</t>
  </si>
  <si>
    <t>PVIF10%,n</t>
  </si>
  <si>
    <t>PV</t>
  </si>
  <si>
    <t>Year0</t>
  </si>
  <si>
    <t>NPV</t>
  </si>
  <si>
    <t>Q4.      a)</t>
  </si>
  <si>
    <t>b)</t>
  </si>
  <si>
    <t>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</si>
</sst>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9" formatCode="_-* #,##0_-;\-* #,##0_-;_-* &quot;-&quot;??_-;_-@_-"/>
  </numFmts>
  <fonts count="6" x14ac:knownFonts="1">
    <font>
      <sz val="12"/>
      <color theme="1"/>
      <name val="Century"/>
      <family val="2"/>
    </font>
    <font>
      <sz val="12"/>
      <color theme="1"/>
      <name val="Century"/>
      <family val="2"/>
    </font>
    <font>
      <b/>
      <sz val="12"/>
      <color theme="1"/>
      <name val="Century"/>
      <family val="2"/>
    </font>
    <font>
      <sz val="14"/>
      <color theme="1"/>
      <name val="Century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ck">
        <color rgb="FF008000"/>
      </top>
      <bottom style="medium">
        <color rgb="FF008000"/>
      </bottom>
      <diagonal/>
    </border>
    <border>
      <left/>
      <right/>
      <top/>
      <bottom style="thick">
        <color rgb="FF008000"/>
      </bottom>
      <diagonal/>
    </border>
    <border>
      <left/>
      <right/>
      <top style="medium">
        <color rgb="FF00800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3" fontId="0" fillId="0" borderId="0" xfId="1" applyFont="1" applyAlignment="1">
      <alignment wrapText="1"/>
    </xf>
    <xf numFmtId="43" fontId="0" fillId="0" borderId="0" xfId="1" applyFont="1"/>
    <xf numFmtId="43" fontId="4" fillId="0" borderId="1" xfId="1" applyFont="1" applyBorder="1" applyAlignment="1">
      <alignment horizontal="center" vertical="center" wrapText="1"/>
    </xf>
    <xf numFmtId="43" fontId="4" fillId="0" borderId="0" xfId="1" applyFont="1" applyAlignment="1">
      <alignment horizontal="center" vertical="center" wrapText="1"/>
    </xf>
    <xf numFmtId="43" fontId="4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5" fillId="0" borderId="2" xfId="0" applyFont="1" applyBorder="1" applyAlignment="1">
      <alignment horizontal="center" vertical="center" wrapText="1"/>
    </xf>
    <xf numFmtId="43" fontId="5" fillId="0" borderId="2" xfId="1" applyFont="1" applyBorder="1" applyAlignment="1">
      <alignment horizontal="center" vertical="center" wrapText="1"/>
    </xf>
    <xf numFmtId="43" fontId="5" fillId="0" borderId="2" xfId="0" applyNumberFormat="1" applyFont="1" applyBorder="1" applyAlignment="1">
      <alignment horizontal="center" vertical="center" wrapText="1"/>
    </xf>
    <xf numFmtId="9" fontId="0" fillId="0" borderId="0" xfId="2" applyFont="1" applyAlignment="1">
      <alignment wrapText="1"/>
    </xf>
    <xf numFmtId="9" fontId="0" fillId="0" borderId="0" xfId="2" applyFont="1"/>
    <xf numFmtId="9" fontId="2" fillId="0" borderId="0" xfId="2" applyFont="1"/>
    <xf numFmtId="2" fontId="0" fillId="0" borderId="0" xfId="2" applyNumberFormat="1" applyFont="1" applyAlignment="1">
      <alignment wrapText="1"/>
    </xf>
    <xf numFmtId="2" fontId="0" fillId="0" borderId="0" xfId="2" applyNumberFormat="1" applyFont="1"/>
    <xf numFmtId="2" fontId="4" fillId="0" borderId="1" xfId="2" applyNumberFormat="1" applyFont="1" applyBorder="1" applyAlignment="1">
      <alignment horizontal="center" vertical="center" wrapText="1"/>
    </xf>
    <xf numFmtId="2" fontId="4" fillId="0" borderId="3" xfId="2" applyNumberFormat="1" applyFont="1" applyBorder="1" applyAlignment="1">
      <alignment horizontal="center" vertical="center" wrapText="1"/>
    </xf>
    <xf numFmtId="2" fontId="4" fillId="0" borderId="0" xfId="2" applyNumberFormat="1" applyFont="1" applyAlignment="1">
      <alignment horizontal="center" vertical="center" wrapText="1"/>
    </xf>
    <xf numFmtId="2" fontId="4" fillId="0" borderId="0" xfId="2" applyNumberFormat="1" applyFont="1" applyAlignment="1">
      <alignment horizontal="center" vertical="center" wrapText="1"/>
    </xf>
    <xf numFmtId="2" fontId="5" fillId="0" borderId="2" xfId="2" applyNumberFormat="1" applyFont="1" applyBorder="1" applyAlignment="1">
      <alignment horizontal="center" vertical="center" wrapText="1"/>
    </xf>
    <xf numFmtId="0" fontId="0" fillId="0" borderId="4" xfId="0" applyBorder="1"/>
    <xf numFmtId="43" fontId="0" fillId="0" borderId="4" xfId="1" applyFont="1" applyBorder="1"/>
    <xf numFmtId="43" fontId="0" fillId="0" borderId="4" xfId="0" applyNumberFormat="1" applyBorder="1"/>
    <xf numFmtId="9" fontId="0" fillId="0" borderId="4" xfId="2" applyFont="1" applyBorder="1"/>
    <xf numFmtId="0" fontId="0" fillId="0" borderId="5" xfId="0" applyBorder="1"/>
    <xf numFmtId="43" fontId="0" fillId="0" borderId="5" xfId="1" applyFont="1" applyBorder="1"/>
    <xf numFmtId="9" fontId="0" fillId="0" borderId="5" xfId="2" applyFont="1" applyBorder="1"/>
    <xf numFmtId="169" fontId="0" fillId="0" borderId="0" xfId="1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6" xfId="0" applyFont="1" applyBorder="1" applyAlignment="1">
      <alignment horizontal="left"/>
    </xf>
    <xf numFmtId="169" fontId="0" fillId="0" borderId="6" xfId="1" applyNumberFormat="1" applyFont="1" applyBorder="1"/>
    <xf numFmtId="0" fontId="3" fillId="0" borderId="6" xfId="0" applyFont="1" applyBorder="1" applyAlignment="1"/>
    <xf numFmtId="0" fontId="0" fillId="0" borderId="0" xfId="0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0"/>
  <sheetViews>
    <sheetView tabSelected="1" topLeftCell="A84" workbookViewId="0">
      <selection activeCell="G82" sqref="G82"/>
    </sheetView>
  </sheetViews>
  <sheetFormatPr defaultRowHeight="18" x14ac:dyDescent="0.25"/>
  <cols>
    <col min="2" max="2" width="8.88671875" style="1"/>
    <col min="3" max="3" width="11" bestFit="1" customWidth="1"/>
    <col min="4" max="4" width="13.5546875" style="12" bestFit="1" customWidth="1"/>
    <col min="5" max="5" width="13.5546875" bestFit="1" customWidth="1"/>
    <col min="6" max="6" width="13.5546875" style="24" bestFit="1" customWidth="1"/>
    <col min="7" max="7" width="13.5546875" bestFit="1" customWidth="1"/>
    <col min="9" max="9" width="8.88671875" style="21"/>
  </cols>
  <sheetData>
    <row r="2" spans="1:9" s="4" customFormat="1" ht="63" x14ac:dyDescent="0.25">
      <c r="A2" s="4" t="s">
        <v>13</v>
      </c>
      <c r="B2" s="3" t="s">
        <v>8</v>
      </c>
      <c r="C2" s="4" t="s">
        <v>9</v>
      </c>
      <c r="D2" s="11" t="s">
        <v>10</v>
      </c>
      <c r="E2" s="11" t="s">
        <v>30</v>
      </c>
      <c r="F2" s="23" t="s">
        <v>31</v>
      </c>
      <c r="G2" s="4" t="s">
        <v>11</v>
      </c>
      <c r="H2" s="4" t="s">
        <v>30</v>
      </c>
      <c r="I2" s="20" t="s">
        <v>31</v>
      </c>
    </row>
    <row r="3" spans="1:9" x14ac:dyDescent="0.25">
      <c r="B3" s="2" t="s">
        <v>0</v>
      </c>
      <c r="C3">
        <v>300</v>
      </c>
      <c r="E3" s="12"/>
    </row>
    <row r="4" spans="1:9" x14ac:dyDescent="0.25">
      <c r="B4" s="2" t="s">
        <v>1</v>
      </c>
      <c r="C4">
        <v>360</v>
      </c>
      <c r="E4" s="12"/>
    </row>
    <row r="5" spans="1:9" x14ac:dyDescent="0.25">
      <c r="B5" s="2" t="s">
        <v>2</v>
      </c>
      <c r="C5">
        <v>425</v>
      </c>
      <c r="E5" s="12"/>
    </row>
    <row r="6" spans="1:9" x14ac:dyDescent="0.25">
      <c r="B6" s="2" t="s">
        <v>3</v>
      </c>
      <c r="C6">
        <v>405</v>
      </c>
      <c r="D6" s="12">
        <f>AVERAGE(C3:C5)</f>
        <v>361.66666666666669</v>
      </c>
      <c r="E6" s="12">
        <f>C6-D6</f>
        <v>43.333333333333314</v>
      </c>
      <c r="F6" s="21">
        <f>(C6-D6)/C6</f>
        <v>0.10699588477366251</v>
      </c>
      <c r="G6">
        <f>((0.5*C5)+(0.25*C4)+(0.25*C3))</f>
        <v>377.5</v>
      </c>
      <c r="H6">
        <f>C6-G6</f>
        <v>27.5</v>
      </c>
      <c r="I6" s="21">
        <f>(C6-G6)/C6</f>
        <v>6.7901234567901231E-2</v>
      </c>
    </row>
    <row r="7" spans="1:9" x14ac:dyDescent="0.25">
      <c r="B7" s="2" t="s">
        <v>4</v>
      </c>
      <c r="C7">
        <v>430</v>
      </c>
      <c r="D7" s="12">
        <f t="shared" ref="D7:D10" si="0">AVERAGE(C4:C6)</f>
        <v>396.66666666666669</v>
      </c>
      <c r="E7" s="12">
        <f t="shared" ref="E7:E10" si="1">C7-D7</f>
        <v>33.333333333333314</v>
      </c>
      <c r="F7" s="21">
        <f t="shared" ref="F7:F10" si="2">(C7-D7)/C7</f>
        <v>7.7519379844961198E-2</v>
      </c>
      <c r="G7">
        <f t="shared" ref="G7:G10" si="3">((0.5*C6)+(0.25*C5)+(0.25*C4))</f>
        <v>398.75</v>
      </c>
      <c r="H7">
        <f t="shared" ref="H7:H10" si="4">C7-G7</f>
        <v>31.25</v>
      </c>
      <c r="I7" s="21">
        <f t="shared" ref="I7:I10" si="5">(C7-G7)/C7</f>
        <v>7.2674418604651167E-2</v>
      </c>
    </row>
    <row r="8" spans="1:9" x14ac:dyDescent="0.25">
      <c r="B8" s="2" t="s">
        <v>5</v>
      </c>
      <c r="C8">
        <v>505</v>
      </c>
      <c r="D8" s="12">
        <f t="shared" si="0"/>
        <v>420</v>
      </c>
      <c r="E8" s="12">
        <f t="shared" si="1"/>
        <v>85</v>
      </c>
      <c r="F8" s="21">
        <f t="shared" si="2"/>
        <v>0.16831683168316833</v>
      </c>
      <c r="G8">
        <f t="shared" si="3"/>
        <v>422.5</v>
      </c>
      <c r="H8">
        <f t="shared" si="4"/>
        <v>82.5</v>
      </c>
      <c r="I8" s="21">
        <f t="shared" si="5"/>
        <v>0.16336633663366337</v>
      </c>
    </row>
    <row r="9" spans="1:9" x14ac:dyDescent="0.25">
      <c r="B9" s="2" t="s">
        <v>6</v>
      </c>
      <c r="C9">
        <v>550</v>
      </c>
      <c r="D9" s="12">
        <f t="shared" si="0"/>
        <v>446.66666666666669</v>
      </c>
      <c r="E9" s="12">
        <f t="shared" si="1"/>
        <v>103.33333333333331</v>
      </c>
      <c r="F9" s="21">
        <f t="shared" si="2"/>
        <v>0.18787878787878784</v>
      </c>
      <c r="G9">
        <f t="shared" si="3"/>
        <v>461.25</v>
      </c>
      <c r="H9">
        <f t="shared" si="4"/>
        <v>88.75</v>
      </c>
      <c r="I9" s="21">
        <f t="shared" si="5"/>
        <v>0.16136363636363638</v>
      </c>
    </row>
    <row r="10" spans="1:9" x14ac:dyDescent="0.25">
      <c r="B10" s="2" t="s">
        <v>7</v>
      </c>
      <c r="C10">
        <v>490</v>
      </c>
      <c r="D10" s="12">
        <f t="shared" si="0"/>
        <v>495</v>
      </c>
      <c r="E10" s="12">
        <f t="shared" si="1"/>
        <v>-5</v>
      </c>
      <c r="F10" s="21">
        <f t="shared" si="2"/>
        <v>-1.020408163265306E-2</v>
      </c>
      <c r="G10">
        <f t="shared" si="3"/>
        <v>508.75</v>
      </c>
      <c r="H10">
        <f t="shared" si="4"/>
        <v>-18.75</v>
      </c>
      <c r="I10" s="21">
        <f t="shared" si="5"/>
        <v>-3.826530612244898E-2</v>
      </c>
    </row>
    <row r="11" spans="1:9" ht="18.75" thickBot="1" x14ac:dyDescent="0.3">
      <c r="C11" s="30"/>
      <c r="D11" s="31"/>
      <c r="E11" s="31"/>
      <c r="F11" s="33"/>
      <c r="G11" s="30"/>
      <c r="H11" s="30"/>
      <c r="I11" s="33"/>
    </row>
    <row r="12" spans="1:9" ht="18.75" thickBot="1" x14ac:dyDescent="0.3">
      <c r="C12" s="30" t="s">
        <v>32</v>
      </c>
      <c r="D12" s="31"/>
      <c r="E12" s="32">
        <f>AVERAGE(E6:E11)</f>
        <v>51.999999999999986</v>
      </c>
      <c r="F12" s="33"/>
      <c r="G12" s="32"/>
      <c r="H12" s="32">
        <f t="shared" ref="H12" si="6">AVERAGE(H6:H11)</f>
        <v>42.25</v>
      </c>
      <c r="I12" s="33"/>
    </row>
    <row r="13" spans="1:9" ht="18.75" thickBot="1" x14ac:dyDescent="0.3">
      <c r="C13" s="34" t="s">
        <v>33</v>
      </c>
      <c r="D13" s="35"/>
      <c r="E13" s="34"/>
      <c r="F13" s="36">
        <f>AVERAGE(F6:F11)</f>
        <v>0.10610136050958537</v>
      </c>
      <c r="G13" s="34"/>
      <c r="H13" s="34"/>
      <c r="I13" s="36">
        <f>AVERAGE(I6:I11)</f>
        <v>8.540806400948063E-2</v>
      </c>
    </row>
    <row r="14" spans="1:9" x14ac:dyDescent="0.25">
      <c r="F14" s="21"/>
    </row>
    <row r="18" spans="1:9" ht="18.75" thickBot="1" x14ac:dyDescent="0.3">
      <c r="A18" t="s">
        <v>29</v>
      </c>
    </row>
    <row r="19" spans="1:9" ht="17.25" thickTop="1" thickBot="1" x14ac:dyDescent="0.3">
      <c r="B19" s="5" t="s">
        <v>8</v>
      </c>
      <c r="C19" s="5" t="s">
        <v>9</v>
      </c>
      <c r="D19" s="13" t="s">
        <v>14</v>
      </c>
      <c r="E19" s="5" t="s">
        <v>15</v>
      </c>
      <c r="F19" s="25" t="s">
        <v>12</v>
      </c>
      <c r="G19" s="5" t="s">
        <v>15</v>
      </c>
    </row>
    <row r="20" spans="1:9" ht="15.75" x14ac:dyDescent="0.25">
      <c r="B20" s="8"/>
      <c r="C20" s="8"/>
      <c r="D20" s="14" t="s">
        <v>16</v>
      </c>
      <c r="E20" s="10" t="s">
        <v>18</v>
      </c>
      <c r="F20" s="26" t="s">
        <v>19</v>
      </c>
      <c r="G20" s="10" t="s">
        <v>18</v>
      </c>
    </row>
    <row r="21" spans="1:9" ht="15.75" x14ac:dyDescent="0.25">
      <c r="B21" s="7"/>
      <c r="C21" s="7"/>
      <c r="D21" s="14" t="s">
        <v>17</v>
      </c>
      <c r="E21" s="9"/>
      <c r="F21" s="27"/>
      <c r="G21" s="9"/>
    </row>
    <row r="22" spans="1:9" ht="15.75" x14ac:dyDescent="0.25">
      <c r="B22" s="6" t="s">
        <v>20</v>
      </c>
      <c r="C22" s="6">
        <v>115</v>
      </c>
      <c r="D22" s="14"/>
      <c r="E22" s="6"/>
      <c r="F22" s="28"/>
      <c r="G22" s="6"/>
    </row>
    <row r="23" spans="1:9" ht="15.75" x14ac:dyDescent="0.25">
      <c r="B23" s="6" t="s">
        <v>21</v>
      </c>
      <c r="C23" s="6">
        <v>140</v>
      </c>
      <c r="D23" s="14"/>
      <c r="E23" s="6"/>
      <c r="F23" s="28"/>
      <c r="G23" s="6"/>
    </row>
    <row r="24" spans="1:9" ht="15.75" x14ac:dyDescent="0.25">
      <c r="B24" s="6" t="s">
        <v>22</v>
      </c>
      <c r="C24" s="6">
        <v>141</v>
      </c>
      <c r="D24" s="14"/>
      <c r="E24" s="6"/>
      <c r="F24" s="28">
        <v>132</v>
      </c>
      <c r="G24" s="6"/>
    </row>
    <row r="25" spans="1:9" ht="15.75" x14ac:dyDescent="0.25">
      <c r="B25" s="6" t="s">
        <v>23</v>
      </c>
      <c r="C25" s="6">
        <v>168</v>
      </c>
      <c r="D25" s="14">
        <f>AVERAGE(C22:C24)</f>
        <v>132</v>
      </c>
      <c r="E25" s="15">
        <f>ABS(C25-D25)</f>
        <v>36</v>
      </c>
      <c r="F25" s="28">
        <f>((0.3*C25)+(0.7*F24))</f>
        <v>142.79999999999998</v>
      </c>
      <c r="G25" s="15">
        <f>ABS(C25-F25)</f>
        <v>25.200000000000017</v>
      </c>
    </row>
    <row r="26" spans="1:9" ht="15.75" x14ac:dyDescent="0.25">
      <c r="B26" s="6" t="s">
        <v>7</v>
      </c>
      <c r="C26" s="6">
        <v>158</v>
      </c>
      <c r="D26" s="14">
        <f t="shared" ref="D26:D29" si="7">AVERAGE(C23:C25)</f>
        <v>149.66666666666666</v>
      </c>
      <c r="E26" s="15">
        <f t="shared" ref="E26:E30" si="8">ABS(C26-D26)</f>
        <v>8.3333333333333428</v>
      </c>
      <c r="F26" s="28">
        <f t="shared" ref="F26:F30" si="9">((0.3*C26)+(0.7*F25))</f>
        <v>147.35999999999999</v>
      </c>
      <c r="G26" s="15">
        <f t="shared" ref="G26:G30" si="10">ABS(C26-F26)</f>
        <v>10.640000000000015</v>
      </c>
    </row>
    <row r="27" spans="1:9" ht="15.75" x14ac:dyDescent="0.25">
      <c r="B27" s="6" t="s">
        <v>24</v>
      </c>
      <c r="C27" s="6">
        <v>183</v>
      </c>
      <c r="D27" s="14">
        <f t="shared" si="7"/>
        <v>155.66666666666666</v>
      </c>
      <c r="E27" s="15">
        <f t="shared" si="8"/>
        <v>27.333333333333343</v>
      </c>
      <c r="F27" s="28">
        <f t="shared" si="9"/>
        <v>158.05199999999999</v>
      </c>
      <c r="G27" s="15">
        <f t="shared" si="10"/>
        <v>24.948000000000008</v>
      </c>
    </row>
    <row r="28" spans="1:9" ht="15.75" x14ac:dyDescent="0.25">
      <c r="B28" s="6" t="s">
        <v>25</v>
      </c>
      <c r="C28" s="6">
        <v>144</v>
      </c>
      <c r="D28" s="14">
        <f t="shared" si="7"/>
        <v>169.66666666666666</v>
      </c>
      <c r="E28" s="15">
        <f t="shared" si="8"/>
        <v>25.666666666666657</v>
      </c>
      <c r="F28" s="28">
        <f t="shared" si="9"/>
        <v>153.8364</v>
      </c>
      <c r="G28" s="15">
        <f t="shared" si="10"/>
        <v>9.8363999999999976</v>
      </c>
    </row>
    <row r="29" spans="1:9" ht="15.75" x14ac:dyDescent="0.25">
      <c r="B29" s="6" t="s">
        <v>26</v>
      </c>
      <c r="C29" s="6">
        <v>135</v>
      </c>
      <c r="D29" s="14">
        <f t="shared" si="7"/>
        <v>161.66666666666666</v>
      </c>
      <c r="E29" s="15">
        <f t="shared" si="8"/>
        <v>26.666666666666657</v>
      </c>
      <c r="F29" s="28">
        <f t="shared" si="9"/>
        <v>148.18547999999998</v>
      </c>
      <c r="G29" s="15">
        <f t="shared" si="10"/>
        <v>13.185479999999984</v>
      </c>
    </row>
    <row r="30" spans="1:9" ht="15.75" x14ac:dyDescent="0.25">
      <c r="B30" s="6" t="s">
        <v>27</v>
      </c>
      <c r="C30" s="6">
        <v>145</v>
      </c>
      <c r="D30" s="14">
        <f>AVERAGE(C27:C29)</f>
        <v>154</v>
      </c>
      <c r="E30" s="15">
        <f t="shared" si="8"/>
        <v>9</v>
      </c>
      <c r="F30" s="28">
        <f t="shared" si="9"/>
        <v>147.22983599999998</v>
      </c>
      <c r="G30" s="15">
        <f t="shared" si="10"/>
        <v>2.2298359999999775</v>
      </c>
    </row>
    <row r="31" spans="1:9" ht="15.75" x14ac:dyDescent="0.25">
      <c r="B31" s="6"/>
      <c r="C31" s="6"/>
      <c r="D31" s="14"/>
      <c r="E31" s="6"/>
      <c r="F31" s="28"/>
      <c r="G31" s="6"/>
    </row>
    <row r="32" spans="1:9" s="16" customFormat="1" ht="16.5" thickBot="1" x14ac:dyDescent="0.3">
      <c r="B32" s="17" t="s">
        <v>28</v>
      </c>
      <c r="C32" s="17"/>
      <c r="D32" s="18"/>
      <c r="E32" s="19">
        <f>AVERAGE(E25:E31)</f>
        <v>22.166666666666668</v>
      </c>
      <c r="F32" s="29"/>
      <c r="G32" s="19">
        <f>AVERAGE(G25:G31)</f>
        <v>14.339952666666667</v>
      </c>
      <c r="I32" s="22"/>
    </row>
    <row r="33" spans="1:9" ht="18.75" thickTop="1" x14ac:dyDescent="0.25"/>
    <row r="36" spans="1:9" x14ac:dyDescent="0.25">
      <c r="A36" t="s">
        <v>53</v>
      </c>
      <c r="B36" s="1" t="s">
        <v>34</v>
      </c>
      <c r="C36" s="1"/>
      <c r="D36" t="s">
        <v>51</v>
      </c>
      <c r="E36" s="12" t="s">
        <v>35</v>
      </c>
      <c r="F36" t="s">
        <v>36</v>
      </c>
      <c r="G36" s="24" t="s">
        <v>37</v>
      </c>
      <c r="I36"/>
    </row>
    <row r="37" spans="1:9" x14ac:dyDescent="0.25">
      <c r="B37" s="39" t="s">
        <v>40</v>
      </c>
      <c r="C37" s="39"/>
      <c r="D37" s="37">
        <v>10000000</v>
      </c>
      <c r="E37" s="37">
        <v>10000000</v>
      </c>
      <c r="F37" s="37"/>
      <c r="G37" s="37"/>
      <c r="I37"/>
    </row>
    <row r="38" spans="1:9" x14ac:dyDescent="0.25">
      <c r="B38" s="39" t="s">
        <v>41</v>
      </c>
      <c r="C38" s="39"/>
      <c r="D38" s="37">
        <v>2500000</v>
      </c>
      <c r="E38" s="37">
        <v>2500000</v>
      </c>
      <c r="F38" s="37"/>
      <c r="G38" s="37"/>
      <c r="I38"/>
    </row>
    <row r="39" spans="1:9" x14ac:dyDescent="0.25">
      <c r="B39" s="39" t="s">
        <v>38</v>
      </c>
      <c r="C39" s="39"/>
      <c r="D39" s="37"/>
      <c r="E39" s="37">
        <v>3800000</v>
      </c>
      <c r="F39" s="37"/>
      <c r="G39" s="37"/>
      <c r="I39"/>
    </row>
    <row r="40" spans="1:9" x14ac:dyDescent="0.25">
      <c r="B40" s="39" t="s">
        <v>39</v>
      </c>
      <c r="C40" s="39"/>
      <c r="D40" s="37"/>
      <c r="E40" s="37">
        <v>3000000</v>
      </c>
      <c r="F40" s="37"/>
      <c r="G40" s="37"/>
      <c r="I40"/>
    </row>
    <row r="41" spans="1:9" x14ac:dyDescent="0.25">
      <c r="B41" s="39" t="s">
        <v>42</v>
      </c>
      <c r="C41" s="39"/>
      <c r="D41" s="37"/>
      <c r="E41" s="37">
        <v>6600000</v>
      </c>
      <c r="F41" s="37"/>
      <c r="G41" s="37"/>
      <c r="I41"/>
    </row>
    <row r="42" spans="1:9" x14ac:dyDescent="0.25">
      <c r="B42" s="39" t="s">
        <v>43</v>
      </c>
      <c r="C42" s="39"/>
      <c r="D42" s="37"/>
      <c r="E42" s="37"/>
      <c r="F42" s="37">
        <v>1000000</v>
      </c>
      <c r="G42" s="37">
        <v>1000000</v>
      </c>
      <c r="I42"/>
    </row>
    <row r="43" spans="1:9" x14ac:dyDescent="0.25">
      <c r="B43" s="39" t="s">
        <v>44</v>
      </c>
      <c r="C43" s="39"/>
      <c r="D43" s="37"/>
      <c r="E43" s="37"/>
      <c r="F43" s="37">
        <f>250000*655</f>
        <v>163750000</v>
      </c>
      <c r="G43" s="37">
        <f>150000*545</f>
        <v>81750000</v>
      </c>
      <c r="I43"/>
    </row>
    <row r="44" spans="1:9" ht="18.75" thickBot="1" x14ac:dyDescent="0.3">
      <c r="B44" s="42" t="s">
        <v>48</v>
      </c>
      <c r="C44" s="42"/>
      <c r="D44" s="41">
        <f>SUM(D37:D43)</f>
        <v>12500000</v>
      </c>
      <c r="E44" s="41">
        <f t="shared" ref="E44:G44" si="11">SUM(E37:E43)</f>
        <v>25900000</v>
      </c>
      <c r="F44" s="41">
        <f t="shared" si="11"/>
        <v>164750000</v>
      </c>
      <c r="G44" s="41">
        <f t="shared" si="11"/>
        <v>82750000</v>
      </c>
      <c r="I44"/>
    </row>
    <row r="45" spans="1:9" ht="18.75" thickTop="1" x14ac:dyDescent="0.25">
      <c r="C45" s="1"/>
      <c r="D45" s="37"/>
      <c r="E45" s="37"/>
      <c r="F45" s="37"/>
      <c r="G45" s="37"/>
      <c r="I45"/>
    </row>
    <row r="46" spans="1:9" x14ac:dyDescent="0.25">
      <c r="B46" s="1" t="s">
        <v>45</v>
      </c>
      <c r="C46" s="1"/>
      <c r="D46" s="37">
        <v>0</v>
      </c>
      <c r="E46" s="37">
        <v>0</v>
      </c>
      <c r="F46" s="37">
        <f>250000*820</f>
        <v>205000000</v>
      </c>
      <c r="G46" s="37">
        <f>150000*650</f>
        <v>97500000</v>
      </c>
      <c r="I46"/>
    </row>
    <row r="47" spans="1:9" ht="18.75" thickBot="1" x14ac:dyDescent="0.3">
      <c r="B47" s="40" t="s">
        <v>46</v>
      </c>
      <c r="C47" s="40"/>
      <c r="D47" s="41">
        <f>SUM(D46)</f>
        <v>0</v>
      </c>
      <c r="E47" s="41">
        <f t="shared" ref="E47:G47" si="12">SUM(E46)</f>
        <v>0</v>
      </c>
      <c r="F47" s="41">
        <f t="shared" si="12"/>
        <v>205000000</v>
      </c>
      <c r="G47" s="41">
        <f t="shared" si="12"/>
        <v>97500000</v>
      </c>
      <c r="I47"/>
    </row>
    <row r="48" spans="1:9" ht="18.75" thickTop="1" x14ac:dyDescent="0.25">
      <c r="C48" s="1"/>
      <c r="D48" s="37"/>
      <c r="E48" s="37"/>
      <c r="F48" s="37"/>
      <c r="G48" s="37"/>
      <c r="I48"/>
    </row>
    <row r="49" spans="1:9" x14ac:dyDescent="0.25">
      <c r="B49" s="38" t="s">
        <v>47</v>
      </c>
      <c r="C49" s="38"/>
      <c r="D49" s="37">
        <f>D47-D44</f>
        <v>-12500000</v>
      </c>
      <c r="E49" s="37">
        <f t="shared" ref="E49:G49" si="13">E47-E44</f>
        <v>-25900000</v>
      </c>
      <c r="F49" s="37">
        <f t="shared" si="13"/>
        <v>40250000</v>
      </c>
      <c r="G49" s="37">
        <f t="shared" si="13"/>
        <v>14750000</v>
      </c>
      <c r="I49"/>
    </row>
    <row r="50" spans="1:9" x14ac:dyDescent="0.25">
      <c r="B50" s="38" t="s">
        <v>49</v>
      </c>
      <c r="C50" s="38"/>
      <c r="D50">
        <f>ROUND(1.1^0,4)</f>
        <v>1</v>
      </c>
      <c r="E50">
        <f>ROUND(1.1^-1,4)</f>
        <v>0.90910000000000002</v>
      </c>
      <c r="F50">
        <f>ROUND(1.1^-2,4)</f>
        <v>0.82640000000000002</v>
      </c>
      <c r="G50">
        <f>ROUND(1.1^-3,4)</f>
        <v>0.75129999999999997</v>
      </c>
      <c r="I50"/>
    </row>
    <row r="51" spans="1:9" x14ac:dyDescent="0.25">
      <c r="B51" s="1" t="s">
        <v>50</v>
      </c>
      <c r="D51" s="12">
        <f>D50*D49</f>
        <v>-12500000</v>
      </c>
      <c r="E51" s="12">
        <f t="shared" ref="E51:G51" si="14">E50*E49</f>
        <v>-23545690</v>
      </c>
      <c r="F51" s="12">
        <f t="shared" si="14"/>
        <v>33262600</v>
      </c>
      <c r="G51" s="12">
        <f t="shared" si="14"/>
        <v>11081675</v>
      </c>
    </row>
    <row r="52" spans="1:9" x14ac:dyDescent="0.25">
      <c r="B52" s="1" t="s">
        <v>52</v>
      </c>
      <c r="D52" s="12">
        <f>SUM(D51:G51)</f>
        <v>8298585</v>
      </c>
    </row>
    <row r="54" spans="1:9" x14ac:dyDescent="0.25">
      <c r="A54" s="43" t="s">
        <v>54</v>
      </c>
    </row>
    <row r="55" spans="1:9" x14ac:dyDescent="0.25">
      <c r="B55" s="1" t="s">
        <v>34</v>
      </c>
      <c r="C55" s="1"/>
      <c r="D55" t="s">
        <v>51</v>
      </c>
      <c r="E55" s="12" t="s">
        <v>35</v>
      </c>
      <c r="F55" t="s">
        <v>36</v>
      </c>
      <c r="G55" s="24" t="s">
        <v>37</v>
      </c>
    </row>
    <row r="56" spans="1:9" x14ac:dyDescent="0.25">
      <c r="B56" s="39" t="s">
        <v>40</v>
      </c>
      <c r="C56" s="39"/>
      <c r="D56" s="37">
        <v>15000000</v>
      </c>
      <c r="E56" s="37">
        <v>15000000</v>
      </c>
      <c r="F56" s="37"/>
      <c r="G56" s="37"/>
    </row>
    <row r="57" spans="1:9" x14ac:dyDescent="0.25">
      <c r="B57" s="39" t="s">
        <v>41</v>
      </c>
      <c r="C57" s="39"/>
      <c r="D57" s="37">
        <v>2500000</v>
      </c>
      <c r="E57" s="37">
        <v>2500000</v>
      </c>
      <c r="F57" s="37"/>
      <c r="G57" s="37"/>
    </row>
    <row r="58" spans="1:9" x14ac:dyDescent="0.25">
      <c r="B58" s="39" t="s">
        <v>38</v>
      </c>
      <c r="C58" s="39"/>
      <c r="D58" s="37"/>
      <c r="E58" s="37">
        <v>3800000</v>
      </c>
      <c r="F58" s="37"/>
      <c r="G58" s="37"/>
    </row>
    <row r="59" spans="1:9" x14ac:dyDescent="0.25">
      <c r="B59" s="39" t="s">
        <v>39</v>
      </c>
      <c r="C59" s="39"/>
      <c r="D59" s="37"/>
      <c r="E59" s="37">
        <v>3000000</v>
      </c>
      <c r="F59" s="37"/>
      <c r="G59" s="37"/>
    </row>
    <row r="60" spans="1:9" x14ac:dyDescent="0.25">
      <c r="B60" s="39" t="s">
        <v>42</v>
      </c>
      <c r="C60" s="39"/>
      <c r="D60" s="37"/>
      <c r="E60" s="37">
        <v>6600000</v>
      </c>
      <c r="F60" s="37"/>
      <c r="G60" s="37"/>
    </row>
    <row r="61" spans="1:9" x14ac:dyDescent="0.25">
      <c r="B61" s="39" t="s">
        <v>43</v>
      </c>
      <c r="C61" s="39"/>
      <c r="D61" s="37"/>
      <c r="E61" s="37"/>
      <c r="F61" s="37">
        <v>1000000</v>
      </c>
      <c r="G61" s="37">
        <v>1000000</v>
      </c>
    </row>
    <row r="62" spans="1:9" x14ac:dyDescent="0.25">
      <c r="B62" s="39" t="s">
        <v>44</v>
      </c>
      <c r="C62" s="39"/>
      <c r="D62" s="37"/>
      <c r="E62" s="37"/>
      <c r="F62" s="37">
        <f>250000*655</f>
        <v>163750000</v>
      </c>
      <c r="G62" s="37">
        <f>150000*545</f>
        <v>81750000</v>
      </c>
    </row>
    <row r="63" spans="1:9" ht="18.75" thickBot="1" x14ac:dyDescent="0.3">
      <c r="B63" s="42" t="s">
        <v>48</v>
      </c>
      <c r="C63" s="42"/>
      <c r="D63" s="41">
        <f>SUM(D56:D62)</f>
        <v>17500000</v>
      </c>
      <c r="E63" s="41">
        <f t="shared" ref="E63" si="15">SUM(E56:E62)</f>
        <v>30900000</v>
      </c>
      <c r="F63" s="41">
        <f t="shared" ref="F63" si="16">SUM(F56:F62)</f>
        <v>164750000</v>
      </c>
      <c r="G63" s="41">
        <f t="shared" ref="G63" si="17">SUM(G56:G62)</f>
        <v>82750000</v>
      </c>
    </row>
    <row r="64" spans="1:9" ht="18.75" thickTop="1" x14ac:dyDescent="0.25">
      <c r="C64" s="1"/>
      <c r="D64" s="37"/>
      <c r="E64" s="37"/>
      <c r="F64" s="37"/>
      <c r="G64" s="37"/>
    </row>
    <row r="65" spans="1:7" x14ac:dyDescent="0.25">
      <c r="B65" s="1" t="s">
        <v>45</v>
      </c>
      <c r="C65" s="1"/>
      <c r="D65" s="37">
        <v>0</v>
      </c>
      <c r="E65" s="37">
        <v>0</v>
      </c>
      <c r="F65" s="37">
        <f>250000*870</f>
        <v>217500000</v>
      </c>
      <c r="G65" s="37">
        <f>150000*700</f>
        <v>105000000</v>
      </c>
    </row>
    <row r="66" spans="1:7" ht="18.75" thickBot="1" x14ac:dyDescent="0.3">
      <c r="B66" s="40" t="s">
        <v>46</v>
      </c>
      <c r="C66" s="40"/>
      <c r="D66" s="41">
        <f>SUM(D65)</f>
        <v>0</v>
      </c>
      <c r="E66" s="41">
        <f t="shared" ref="E66" si="18">SUM(E65)</f>
        <v>0</v>
      </c>
      <c r="F66" s="41">
        <f t="shared" ref="F66" si="19">SUM(F65)</f>
        <v>217500000</v>
      </c>
      <c r="G66" s="41">
        <f t="shared" ref="G66" si="20">SUM(G65)</f>
        <v>105000000</v>
      </c>
    </row>
    <row r="67" spans="1:7" ht="18.75" thickTop="1" x14ac:dyDescent="0.25">
      <c r="C67" s="1"/>
      <c r="D67" s="37"/>
      <c r="E67" s="37"/>
      <c r="F67" s="37"/>
      <c r="G67" s="37"/>
    </row>
    <row r="68" spans="1:7" x14ac:dyDescent="0.25">
      <c r="B68" s="38" t="s">
        <v>47</v>
      </c>
      <c r="C68" s="38"/>
      <c r="D68" s="37">
        <f>D66-D63</f>
        <v>-17500000</v>
      </c>
      <c r="E68" s="37">
        <f t="shared" ref="E68:G68" si="21">E66-E63</f>
        <v>-30900000</v>
      </c>
      <c r="F68" s="37">
        <f t="shared" si="21"/>
        <v>52750000</v>
      </c>
      <c r="G68" s="37">
        <f t="shared" si="21"/>
        <v>22250000</v>
      </c>
    </row>
    <row r="69" spans="1:7" x14ac:dyDescent="0.25">
      <c r="B69" s="38" t="s">
        <v>49</v>
      </c>
      <c r="C69" s="38"/>
      <c r="D69">
        <f>ROUND(1.1^0,4)</f>
        <v>1</v>
      </c>
      <c r="E69">
        <f>ROUND(1.1^-1,4)</f>
        <v>0.90910000000000002</v>
      </c>
      <c r="F69">
        <f>ROUND(1.1^-2,4)</f>
        <v>0.82640000000000002</v>
      </c>
      <c r="G69">
        <f>ROUND(1.1^-3,4)</f>
        <v>0.75129999999999997</v>
      </c>
    </row>
    <row r="70" spans="1:7" x14ac:dyDescent="0.25">
      <c r="B70" s="1" t="s">
        <v>50</v>
      </c>
      <c r="D70" s="12">
        <f>D69*D68</f>
        <v>-17500000</v>
      </c>
      <c r="E70" s="12">
        <f t="shared" ref="E70" si="22">E69*E68</f>
        <v>-28091190</v>
      </c>
      <c r="F70" s="12">
        <f t="shared" ref="F70" si="23">F69*F68</f>
        <v>43592600</v>
      </c>
      <c r="G70" s="12">
        <f t="shared" ref="G70" si="24">G69*G68</f>
        <v>16716425</v>
      </c>
    </row>
    <row r="71" spans="1:7" x14ac:dyDescent="0.25">
      <c r="B71" s="1" t="s">
        <v>52</v>
      </c>
      <c r="D71" s="12">
        <f>SUM(D70:G70)</f>
        <v>14717835</v>
      </c>
    </row>
    <row r="73" spans="1:7" x14ac:dyDescent="0.25">
      <c r="A73" s="43" t="s">
        <v>55</v>
      </c>
    </row>
    <row r="74" spans="1:7" x14ac:dyDescent="0.25">
      <c r="B74" s="1" t="s">
        <v>34</v>
      </c>
      <c r="C74" s="1"/>
      <c r="D74" t="s">
        <v>51</v>
      </c>
      <c r="E74" s="12" t="s">
        <v>35</v>
      </c>
      <c r="F74" t="s">
        <v>36</v>
      </c>
      <c r="G74" s="24" t="s">
        <v>37</v>
      </c>
    </row>
    <row r="75" spans="1:7" x14ac:dyDescent="0.25">
      <c r="B75" s="39" t="s">
        <v>40</v>
      </c>
      <c r="C75" s="39"/>
      <c r="D75" s="37">
        <v>10000000</v>
      </c>
      <c r="E75" s="37">
        <v>10000000</v>
      </c>
      <c r="F75" s="37"/>
      <c r="G75" s="37"/>
    </row>
    <row r="76" spans="1:7" x14ac:dyDescent="0.25">
      <c r="B76" s="39" t="s">
        <v>41</v>
      </c>
      <c r="C76" s="39"/>
      <c r="D76" s="37">
        <v>2500000</v>
      </c>
      <c r="E76" s="37">
        <v>2500000</v>
      </c>
      <c r="F76" s="37"/>
      <c r="G76" s="37"/>
    </row>
    <row r="77" spans="1:7" x14ac:dyDescent="0.25">
      <c r="B77" s="39" t="s">
        <v>38</v>
      </c>
      <c r="C77" s="39"/>
      <c r="D77" s="37"/>
      <c r="E77" s="37">
        <v>3800000</v>
      </c>
      <c r="F77" s="37"/>
      <c r="G77" s="37"/>
    </row>
    <row r="78" spans="1:7" x14ac:dyDescent="0.25">
      <c r="B78" s="39" t="s">
        <v>39</v>
      </c>
      <c r="C78" s="39"/>
      <c r="D78" s="37"/>
      <c r="E78" s="37">
        <v>3000000</v>
      </c>
      <c r="F78" s="37"/>
      <c r="G78" s="37"/>
    </row>
    <row r="79" spans="1:7" x14ac:dyDescent="0.25">
      <c r="B79" s="39" t="s">
        <v>42</v>
      </c>
      <c r="C79" s="39"/>
      <c r="D79" s="37"/>
      <c r="E79" s="37">
        <v>6600000</v>
      </c>
      <c r="F79" s="37"/>
      <c r="G79" s="37"/>
    </row>
    <row r="80" spans="1:7" x14ac:dyDescent="0.25">
      <c r="B80" s="39" t="s">
        <v>43</v>
      </c>
      <c r="C80" s="39"/>
      <c r="D80" s="37"/>
      <c r="E80" s="37"/>
      <c r="F80" s="37">
        <v>1000000</v>
      </c>
      <c r="G80" s="37">
        <v>1000000</v>
      </c>
    </row>
    <row r="81" spans="2:7" x14ac:dyDescent="0.25">
      <c r="B81" s="39" t="s">
        <v>44</v>
      </c>
      <c r="C81" s="39"/>
      <c r="D81" s="37"/>
      <c r="E81" s="37"/>
      <c r="F81" s="37">
        <f>200000*655</f>
        <v>131000000</v>
      </c>
      <c r="G81" s="37">
        <f>100000*545</f>
        <v>54500000</v>
      </c>
    </row>
    <row r="82" spans="2:7" ht="18.75" thickBot="1" x14ac:dyDescent="0.3">
      <c r="B82" s="42" t="s">
        <v>48</v>
      </c>
      <c r="C82" s="42"/>
      <c r="D82" s="41">
        <f>SUM(D75:D81)</f>
        <v>12500000</v>
      </c>
      <c r="E82" s="41">
        <f t="shared" ref="E82" si="25">SUM(E75:E81)</f>
        <v>25900000</v>
      </c>
      <c r="F82" s="41">
        <f t="shared" ref="F82" si="26">SUM(F75:F81)</f>
        <v>132000000</v>
      </c>
      <c r="G82" s="41">
        <f t="shared" ref="G82" si="27">SUM(G75:G81)</f>
        <v>55500000</v>
      </c>
    </row>
    <row r="83" spans="2:7" ht="18.75" thickTop="1" x14ac:dyDescent="0.25">
      <c r="C83" s="1"/>
      <c r="D83" s="37"/>
      <c r="E83" s="37"/>
      <c r="F83" s="37"/>
      <c r="G83" s="37"/>
    </row>
    <row r="84" spans="2:7" x14ac:dyDescent="0.25">
      <c r="B84" s="1" t="s">
        <v>45</v>
      </c>
      <c r="C84" s="1"/>
      <c r="D84" s="37">
        <v>0</v>
      </c>
      <c r="E84" s="37">
        <v>0</v>
      </c>
      <c r="F84" s="37">
        <f>200000*820</f>
        <v>164000000</v>
      </c>
      <c r="G84" s="37">
        <f>100000*650</f>
        <v>65000000</v>
      </c>
    </row>
    <row r="85" spans="2:7" ht="18.75" thickBot="1" x14ac:dyDescent="0.3">
      <c r="B85" s="40" t="s">
        <v>46</v>
      </c>
      <c r="C85" s="40"/>
      <c r="D85" s="41">
        <f>SUM(D84)</f>
        <v>0</v>
      </c>
      <c r="E85" s="41">
        <f t="shared" ref="E85" si="28">SUM(E84)</f>
        <v>0</v>
      </c>
      <c r="F85" s="41">
        <f t="shared" ref="F85" si="29">SUM(F84)</f>
        <v>164000000</v>
      </c>
      <c r="G85" s="41">
        <f t="shared" ref="G85" si="30">SUM(G84)</f>
        <v>65000000</v>
      </c>
    </row>
    <row r="86" spans="2:7" ht="18.75" thickTop="1" x14ac:dyDescent="0.25">
      <c r="C86" s="1"/>
      <c r="D86" s="37"/>
      <c r="E86" s="37"/>
      <c r="F86" s="37"/>
      <c r="G86" s="37"/>
    </row>
    <row r="87" spans="2:7" x14ac:dyDescent="0.25">
      <c r="B87" s="38" t="s">
        <v>47</v>
      </c>
      <c r="C87" s="38"/>
      <c r="D87" s="37">
        <f>D85-D82</f>
        <v>-12500000</v>
      </c>
      <c r="E87" s="37">
        <f t="shared" ref="E87:G87" si="31">E85-E82</f>
        <v>-25900000</v>
      </c>
      <c r="F87" s="37">
        <f>F85-F82</f>
        <v>32000000</v>
      </c>
      <c r="G87" s="37">
        <f t="shared" si="31"/>
        <v>9500000</v>
      </c>
    </row>
    <row r="88" spans="2:7" x14ac:dyDescent="0.25">
      <c r="B88" s="38" t="s">
        <v>49</v>
      </c>
      <c r="C88" s="38"/>
      <c r="D88">
        <f>ROUND(1.1^0,4)</f>
        <v>1</v>
      </c>
      <c r="E88">
        <f>ROUND(1.1^-1,4)</f>
        <v>0.90910000000000002</v>
      </c>
      <c r="F88">
        <f>ROUND(1.1^-2,4)</f>
        <v>0.82640000000000002</v>
      </c>
      <c r="G88">
        <f>ROUND(1.1^-3,4)</f>
        <v>0.75129999999999997</v>
      </c>
    </row>
    <row r="89" spans="2:7" x14ac:dyDescent="0.25">
      <c r="B89" s="1" t="s">
        <v>50</v>
      </c>
      <c r="D89" s="12">
        <f>D88*D87</f>
        <v>-12500000</v>
      </c>
      <c r="E89" s="12">
        <f t="shared" ref="E89" si="32">E88*E87</f>
        <v>-23545690</v>
      </c>
      <c r="F89" s="12">
        <f t="shared" ref="F89" si="33">F88*F87</f>
        <v>26444800</v>
      </c>
      <c r="G89" s="12">
        <f t="shared" ref="G89" si="34">G88*G87</f>
        <v>7137350</v>
      </c>
    </row>
    <row r="90" spans="2:7" x14ac:dyDescent="0.25">
      <c r="B90" s="1" t="s">
        <v>52</v>
      </c>
      <c r="D90" s="12">
        <f>SUM(D89:G89)</f>
        <v>-2463540</v>
      </c>
    </row>
  </sheetData>
  <mergeCells count="38">
    <mergeCell ref="B87:C87"/>
    <mergeCell ref="B88:C88"/>
    <mergeCell ref="B78:C78"/>
    <mergeCell ref="B79:C79"/>
    <mergeCell ref="B80:C80"/>
    <mergeCell ref="B81:C81"/>
    <mergeCell ref="B82:C82"/>
    <mergeCell ref="B85:C85"/>
    <mergeCell ref="B66:C66"/>
    <mergeCell ref="B68:C68"/>
    <mergeCell ref="B69:C69"/>
    <mergeCell ref="B75:C75"/>
    <mergeCell ref="B76:C76"/>
    <mergeCell ref="B77:C77"/>
    <mergeCell ref="B58:C58"/>
    <mergeCell ref="B59:C59"/>
    <mergeCell ref="B60:C60"/>
    <mergeCell ref="B61:C61"/>
    <mergeCell ref="B62:C62"/>
    <mergeCell ref="B63:C63"/>
    <mergeCell ref="B44:C44"/>
    <mergeCell ref="B47:C47"/>
    <mergeCell ref="B49:C49"/>
    <mergeCell ref="B50:C50"/>
    <mergeCell ref="B56:C56"/>
    <mergeCell ref="B57:C57"/>
    <mergeCell ref="B38:C38"/>
    <mergeCell ref="B39:C39"/>
    <mergeCell ref="B40:C40"/>
    <mergeCell ref="B41:C41"/>
    <mergeCell ref="B42:C42"/>
    <mergeCell ref="B43:C43"/>
    <mergeCell ref="B20:B21"/>
    <mergeCell ref="C20:C21"/>
    <mergeCell ref="E20:E21"/>
    <mergeCell ref="F20:F21"/>
    <mergeCell ref="G20:G21"/>
    <mergeCell ref="B37:C37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UKL</dc:creator>
  <cp:lastModifiedBy>UKL</cp:lastModifiedBy>
  <dcterms:created xsi:type="dcterms:W3CDTF">2020-04-22T18:30:04Z</dcterms:created>
  <dcterms:modified xsi:type="dcterms:W3CDTF">2020-04-23T14:29:11Z</dcterms:modified>
</cp:coreProperties>
</file>