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defaultThemeVersion="124226"/>
  <mc:AlternateContent xmlns:mc="http://schemas.openxmlformats.org/markup-compatibility/2006">
    <mc:Choice Requires="x15">
      <x15ac:absPath xmlns:x15ac="http://schemas.microsoft.com/office/spreadsheetml/2010/11/ac" url="C:\Users\Priscilla Martinez\Documents\"/>
    </mc:Choice>
  </mc:AlternateContent>
  <xr:revisionPtr revIDLastSave="0" documentId="13_ncr:1_{9FCFA502-9FB2-4719-86CF-C00637F58AF8}" xr6:coauthVersionLast="45" xr6:coauthVersionMax="45" xr10:uidLastSave="{00000000-0000-0000-0000-000000000000}"/>
  <bookViews>
    <workbookView xWindow="-120" yWindow="-120" windowWidth="29040" windowHeight="15840" tabRatio="757" xr2:uid="{00000000-000D-0000-FFFF-FFFF00000000}"/>
  </bookViews>
  <sheets>
    <sheet name="Scenario" sheetId="6" r:id="rId1"/>
    <sheet name="Inputs" sheetId="1" r:id="rId2"/>
    <sheet name="Workings" sheetId="2" r:id="rId3"/>
    <sheet name="P&amp;L" sheetId="3" r:id="rId4"/>
    <sheet name="Balsheet" sheetId="4" r:id="rId5"/>
    <sheet name="Cashflow" sheetId="5" r:id="rId6"/>
  </sheets>
  <definedNames>
    <definedName name="Days_in_year">Inputs!$L$40</definedName>
    <definedName name="_xlnm.Print_Area" localSheetId="4">Balsheet!$A$1:$G$30</definedName>
    <definedName name="_xlnm.Print_Area" localSheetId="5">Cashflow!$A$1:$G$18</definedName>
    <definedName name="_xlnm.Print_Area" localSheetId="1">Inputs!$A$1:$L$54</definedName>
    <definedName name="_xlnm.Print_Area" localSheetId="3">'P&amp;L'!$A$1:$G$39</definedName>
    <definedName name="_xlnm.Print_Area" localSheetId="2">Workings!$A$1:$G$28</definedName>
    <definedName name="_xlnm.Print_Titles" localSheetId="1">Inputs!$1:$3</definedName>
    <definedName name="_xlnm.Print_Titles" localSheetId="3">'P&amp;L'!$1:$5</definedName>
  </definedNames>
  <calcPr calcId="181029"/>
</workbook>
</file>

<file path=xl/calcChain.xml><?xml version="1.0" encoding="utf-8"?>
<calcChain xmlns="http://schemas.openxmlformats.org/spreadsheetml/2006/main">
  <c r="J30" i="4" l="1"/>
  <c r="K12" i="5"/>
  <c r="J17" i="5"/>
  <c r="M12" i="5"/>
  <c r="N12" i="5"/>
  <c r="O12" i="5"/>
  <c r="L12" i="5"/>
  <c r="J26" i="4"/>
  <c r="J25" i="4"/>
  <c r="J20" i="4"/>
  <c r="J19" i="4"/>
  <c r="J21" i="4" s="1"/>
  <c r="J18" i="4"/>
  <c r="J17" i="4"/>
  <c r="J14" i="4"/>
  <c r="J13" i="4"/>
  <c r="J15" i="4" s="1"/>
  <c r="J12" i="4"/>
  <c r="J9" i="4"/>
  <c r="J8" i="4"/>
  <c r="J7" i="4"/>
  <c r="J10" i="4" s="1"/>
  <c r="J23" i="4" s="1"/>
  <c r="J6" i="4"/>
  <c r="J27" i="4"/>
  <c r="M15" i="4"/>
  <c r="L15" i="4"/>
  <c r="O15" i="4"/>
  <c r="N15" i="4"/>
  <c r="K15" i="4"/>
  <c r="O10" i="4"/>
  <c r="N10" i="4"/>
  <c r="M10" i="4"/>
  <c r="L10" i="4"/>
  <c r="K10" i="4"/>
  <c r="K10" i="3"/>
  <c r="C39" i="3"/>
  <c r="K38" i="3"/>
  <c r="C38" i="3"/>
  <c r="K36" i="3"/>
  <c r="K39" i="3" s="1"/>
  <c r="C33" i="3"/>
  <c r="K32" i="3"/>
  <c r="C32" i="3"/>
  <c r="J33" i="3"/>
  <c r="N36" i="3"/>
  <c r="O36" i="3"/>
  <c r="M36" i="3"/>
  <c r="L36" i="3"/>
  <c r="M20" i="3"/>
  <c r="O20" i="3"/>
  <c r="N20" i="3"/>
  <c r="L20" i="3"/>
  <c r="K20" i="3"/>
  <c r="M10" i="3"/>
  <c r="L10" i="3"/>
  <c r="J27" i="2"/>
  <c r="K26" i="2" s="1"/>
  <c r="J18" i="2"/>
  <c r="J17" i="2"/>
  <c r="J16" i="2"/>
  <c r="J15" i="2"/>
  <c r="J14" i="2"/>
  <c r="L26" i="2"/>
  <c r="N26" i="2"/>
  <c r="O26" i="2"/>
  <c r="O12" i="2"/>
  <c r="N12" i="2"/>
  <c r="M12" i="2"/>
  <c r="L12" i="2"/>
  <c r="K12" i="2"/>
  <c r="K15" i="5" l="1"/>
  <c r="K17" i="5" s="1"/>
  <c r="L15" i="5" s="1"/>
  <c r="L17" i="5" s="1"/>
  <c r="M15" i="5" s="1"/>
  <c r="M17" i="5" s="1"/>
  <c r="N15" i="5" s="1"/>
  <c r="N17" i="5" s="1"/>
  <c r="O15" i="5" s="1"/>
  <c r="O17" i="5" s="1"/>
  <c r="O21" i="4"/>
  <c r="O23" i="4" s="1"/>
  <c r="N10" i="3"/>
  <c r="K15" i="3"/>
  <c r="K24" i="3" s="1"/>
  <c r="O15" i="3"/>
  <c r="O10" i="3"/>
  <c r="N15" i="3"/>
  <c r="M26" i="2"/>
  <c r="B32" i="1"/>
  <c r="N21" i="4" l="1"/>
  <c r="N23" i="4" s="1"/>
  <c r="K21" i="4"/>
  <c r="K23" i="4" s="1"/>
  <c r="L21" i="4"/>
  <c r="L23" i="4" s="1"/>
  <c r="M21" i="4"/>
  <c r="M23" i="4" s="1"/>
  <c r="K27" i="4"/>
  <c r="L15" i="3"/>
  <c r="L24" i="3" s="1"/>
  <c r="N24" i="3"/>
  <c r="K27" i="3"/>
  <c r="K30" i="3" s="1"/>
  <c r="K33" i="3" s="1"/>
  <c r="L32" i="3" s="1"/>
  <c r="M15" i="3"/>
  <c r="M24" i="3" s="1"/>
  <c r="O24" i="3"/>
  <c r="K18" i="2"/>
  <c r="A22" i="2"/>
  <c r="A21" i="2"/>
  <c r="A20" i="2"/>
  <c r="K30" i="4" l="1"/>
  <c r="L27" i="4"/>
  <c r="L30" i="4" s="1"/>
  <c r="O27" i="3"/>
  <c r="O30" i="3" s="1"/>
  <c r="N27" i="3"/>
  <c r="N30" i="3" s="1"/>
  <c r="M27" i="3"/>
  <c r="M30" i="3" s="1"/>
  <c r="L27" i="3"/>
  <c r="L30" i="3" s="1"/>
  <c r="L33" i="3" s="1"/>
  <c r="M32" i="3" s="1"/>
  <c r="L18" i="2"/>
  <c r="A17" i="3"/>
  <c r="A14" i="3"/>
  <c r="A13" i="3"/>
  <c r="A12" i="3"/>
  <c r="A9" i="3"/>
  <c r="A8" i="3"/>
  <c r="A7" i="3"/>
  <c r="A17" i="2"/>
  <c r="A11" i="2"/>
  <c r="A10" i="2"/>
  <c r="A16" i="2" s="1"/>
  <c r="A9" i="2"/>
  <c r="A15" i="2" s="1"/>
  <c r="A8" i="2"/>
  <c r="A14" i="2" s="1"/>
  <c r="A9" i="4"/>
  <c r="A8" i="4"/>
  <c r="A7" i="4"/>
  <c r="A6" i="4"/>
  <c r="H50" i="1"/>
  <c r="H49" i="1"/>
  <c r="H48" i="1"/>
  <c r="H47" i="1"/>
  <c r="E15" i="1"/>
  <c r="D15" i="1"/>
  <c r="C15" i="1"/>
  <c r="A2" i="3"/>
  <c r="A2" i="4"/>
  <c r="A2" i="5"/>
  <c r="A2" i="2"/>
  <c r="A1" i="3"/>
  <c r="A1" i="4"/>
  <c r="A1" i="5"/>
  <c r="A1" i="2"/>
  <c r="M27" i="4" l="1"/>
  <c r="M30" i="4" s="1"/>
  <c r="M33" i="3"/>
  <c r="N32" i="3" s="1"/>
  <c r="N33" i="3" s="1"/>
  <c r="O32" i="3" s="1"/>
  <c r="O33" i="3" s="1"/>
  <c r="M18" i="2"/>
  <c r="D8" i="3"/>
  <c r="D9" i="3"/>
  <c r="D17" i="3"/>
  <c r="D18" i="3"/>
  <c r="D19" i="3"/>
  <c r="D8" i="2"/>
  <c r="D9" i="2"/>
  <c r="D10" i="2"/>
  <c r="D11" i="2"/>
  <c r="C7" i="3"/>
  <c r="C8" i="3"/>
  <c r="C9" i="3"/>
  <c r="C17" i="3"/>
  <c r="C18" i="3"/>
  <c r="C19" i="3"/>
  <c r="C8" i="2"/>
  <c r="C9" i="2"/>
  <c r="C10" i="2"/>
  <c r="C11" i="2"/>
  <c r="B27" i="2"/>
  <c r="C25" i="2" s="1"/>
  <c r="B12" i="4"/>
  <c r="B13" i="4"/>
  <c r="B17" i="4"/>
  <c r="B18" i="4"/>
  <c r="B20" i="4"/>
  <c r="B17" i="5"/>
  <c r="B14" i="4" s="1"/>
  <c r="B15" i="4" s="1"/>
  <c r="E8" i="3"/>
  <c r="E9" i="3"/>
  <c r="E17" i="3"/>
  <c r="E18" i="3"/>
  <c r="E19" i="3"/>
  <c r="E8" i="2"/>
  <c r="E9" i="2"/>
  <c r="E10" i="2"/>
  <c r="E11" i="2"/>
  <c r="F8" i="3"/>
  <c r="F9" i="3"/>
  <c r="F17" i="3"/>
  <c r="F18" i="3"/>
  <c r="F19" i="3"/>
  <c r="F8" i="2"/>
  <c r="F9" i="2"/>
  <c r="F10" i="2"/>
  <c r="F11" i="2"/>
  <c r="G8" i="3"/>
  <c r="G9" i="3"/>
  <c r="G17" i="3"/>
  <c r="G18" i="3"/>
  <c r="G20" i="3" s="1"/>
  <c r="G19" i="3"/>
  <c r="G8" i="2"/>
  <c r="G9" i="2"/>
  <c r="G10" i="2"/>
  <c r="G11" i="2"/>
  <c r="B19" i="4"/>
  <c r="C19" i="4"/>
  <c r="D19" i="4" s="1"/>
  <c r="E19" i="4" s="1"/>
  <c r="F19" i="4" s="1"/>
  <c r="G19" i="4"/>
  <c r="B25" i="4"/>
  <c r="C25" i="4"/>
  <c r="D25" i="4" s="1"/>
  <c r="B33" i="1"/>
  <c r="B7" i="4" s="1"/>
  <c r="B34" i="1"/>
  <c r="B35" i="1"/>
  <c r="B17" i="2" s="1"/>
  <c r="D4" i="4"/>
  <c r="E4" i="4"/>
  <c r="F4" i="4"/>
  <c r="G4" i="4"/>
  <c r="C4" i="4"/>
  <c r="D10" i="1"/>
  <c r="E10" i="1" s="1"/>
  <c r="E13" i="1" s="1"/>
  <c r="D7" i="3"/>
  <c r="C22" i="1"/>
  <c r="D22" i="1"/>
  <c r="E22" i="1"/>
  <c r="B33" i="3"/>
  <c r="D4" i="5"/>
  <c r="E4" i="5"/>
  <c r="F4" i="5"/>
  <c r="G4" i="5"/>
  <c r="C4" i="5"/>
  <c r="C36" i="1"/>
  <c r="D36" i="1"/>
  <c r="D28" i="1"/>
  <c r="E28" i="1"/>
  <c r="F28" i="1"/>
  <c r="G28" i="1"/>
  <c r="C28" i="1"/>
  <c r="B46" i="1"/>
  <c r="B52" i="1"/>
  <c r="B41" i="1"/>
  <c r="C13" i="1"/>
  <c r="E19" i="1"/>
  <c r="D19" i="1"/>
  <c r="C19" i="1"/>
  <c r="D4" i="3"/>
  <c r="E4" i="3"/>
  <c r="F4" i="3"/>
  <c r="G4" i="3"/>
  <c r="C4" i="3"/>
  <c r="D5" i="2"/>
  <c r="E5" i="2"/>
  <c r="F5" i="2"/>
  <c r="G5" i="2"/>
  <c r="C5" i="2"/>
  <c r="O27" i="4" l="1"/>
  <c r="O30" i="4" s="1"/>
  <c r="N27" i="4"/>
  <c r="N30" i="4" s="1"/>
  <c r="N18" i="2"/>
  <c r="O18" i="2"/>
  <c r="F20" i="3"/>
  <c r="D13" i="1"/>
  <c r="C17" i="2"/>
  <c r="D17" i="2" s="1"/>
  <c r="B9" i="4"/>
  <c r="B26" i="4"/>
  <c r="B27" i="4" s="1"/>
  <c r="B15" i="2"/>
  <c r="C15" i="2" s="1"/>
  <c r="D15" i="2" s="1"/>
  <c r="E15" i="2" s="1"/>
  <c r="E7" i="4" s="1"/>
  <c r="E12" i="2"/>
  <c r="E22" i="3" s="1"/>
  <c r="C12" i="2"/>
  <c r="C22" i="3" s="1"/>
  <c r="D13" i="3"/>
  <c r="D20" i="3"/>
  <c r="F12" i="2"/>
  <c r="F22" i="3" s="1"/>
  <c r="D10" i="3"/>
  <c r="D27" i="2" s="1"/>
  <c r="E25" i="2" s="1"/>
  <c r="E7" i="3"/>
  <c r="E10" i="3" s="1"/>
  <c r="E27" i="2" s="1"/>
  <c r="F25" i="2" s="1"/>
  <c r="E20" i="3"/>
  <c r="C14" i="5"/>
  <c r="D12" i="2"/>
  <c r="D22" i="3" s="1"/>
  <c r="B21" i="4"/>
  <c r="C14" i="3"/>
  <c r="D12" i="3"/>
  <c r="C9" i="4"/>
  <c r="E12" i="3"/>
  <c r="E25" i="4"/>
  <c r="D14" i="3"/>
  <c r="B36" i="1"/>
  <c r="B48" i="1" s="1"/>
  <c r="B6" i="4"/>
  <c r="B14" i="2"/>
  <c r="C12" i="3"/>
  <c r="C10" i="3"/>
  <c r="C13" i="3"/>
  <c r="B16" i="2"/>
  <c r="C16" i="2" s="1"/>
  <c r="B8" i="4"/>
  <c r="G12" i="2"/>
  <c r="G22" i="3" s="1"/>
  <c r="C20" i="3"/>
  <c r="F10" i="1"/>
  <c r="D22" i="2" l="1"/>
  <c r="D17" i="4" s="1"/>
  <c r="D20" i="4"/>
  <c r="C7" i="4"/>
  <c r="C15" i="3"/>
  <c r="C20" i="2" s="1"/>
  <c r="C12" i="4" s="1"/>
  <c r="C7" i="5" s="1"/>
  <c r="E26" i="2"/>
  <c r="E23" i="3" s="1"/>
  <c r="D21" i="2"/>
  <c r="D13" i="4" s="1"/>
  <c r="D7" i="4"/>
  <c r="F15" i="2"/>
  <c r="E20" i="4"/>
  <c r="E21" i="2"/>
  <c r="E13" i="4" s="1"/>
  <c r="E8" i="5" s="1"/>
  <c r="E22" i="2"/>
  <c r="E17" i="4" s="1"/>
  <c r="E9" i="5" s="1"/>
  <c r="E13" i="3"/>
  <c r="E14" i="3"/>
  <c r="G10" i="1"/>
  <c r="F7" i="3"/>
  <c r="F13" i="1"/>
  <c r="D16" i="2"/>
  <c r="C8" i="4"/>
  <c r="C14" i="2"/>
  <c r="B18" i="2"/>
  <c r="C27" i="2"/>
  <c r="C22" i="2"/>
  <c r="C17" i="4" s="1"/>
  <c r="C21" i="2"/>
  <c r="C13" i="4" s="1"/>
  <c r="C8" i="5" s="1"/>
  <c r="F25" i="4"/>
  <c r="B10" i="4"/>
  <c r="B23" i="4" s="1"/>
  <c r="B30" i="4" s="1"/>
  <c r="E17" i="2"/>
  <c r="D9" i="4"/>
  <c r="D15" i="3"/>
  <c r="E11" i="5" l="1"/>
  <c r="E15" i="3"/>
  <c r="E20" i="2" s="1"/>
  <c r="E12" i="4" s="1"/>
  <c r="F7" i="4"/>
  <c r="G15" i="2"/>
  <c r="G7" i="4" s="1"/>
  <c r="C9" i="5"/>
  <c r="D20" i="2"/>
  <c r="D12" i="4" s="1"/>
  <c r="D9" i="5"/>
  <c r="C26" i="2"/>
  <c r="C23" i="3" s="1"/>
  <c r="C24" i="3" s="1"/>
  <c r="C6" i="5" s="1"/>
  <c r="D25" i="2"/>
  <c r="D26" i="2" s="1"/>
  <c r="D23" i="3" s="1"/>
  <c r="D24" i="3" s="1"/>
  <c r="D6" i="5" s="1"/>
  <c r="C20" i="4"/>
  <c r="D8" i="4"/>
  <c r="E16" i="2"/>
  <c r="E9" i="4"/>
  <c r="F17" i="2"/>
  <c r="C18" i="2"/>
  <c r="D14" i="2"/>
  <c r="C6" i="4"/>
  <c r="C10" i="4" s="1"/>
  <c r="F13" i="3"/>
  <c r="F10" i="3"/>
  <c r="F12" i="3"/>
  <c r="F14" i="3"/>
  <c r="D8" i="5"/>
  <c r="G25" i="4"/>
  <c r="G13" i="1"/>
  <c r="G7" i="3"/>
  <c r="E24" i="3" l="1"/>
  <c r="E6" i="5" s="1"/>
  <c r="D26" i="3"/>
  <c r="D18" i="4" s="1"/>
  <c r="G10" i="3"/>
  <c r="G13" i="3"/>
  <c r="G14" i="3"/>
  <c r="G12" i="3"/>
  <c r="F15" i="3"/>
  <c r="F20" i="2" s="1"/>
  <c r="F12" i="4" s="1"/>
  <c r="D6" i="4"/>
  <c r="D10" i="4" s="1"/>
  <c r="D18" i="2"/>
  <c r="E14" i="2"/>
  <c r="F22" i="2"/>
  <c r="F17" i="4" s="1"/>
  <c r="F27" i="2"/>
  <c r="F21" i="2"/>
  <c r="F13" i="4" s="1"/>
  <c r="F8" i="5" s="1"/>
  <c r="G17" i="2"/>
  <c r="G9" i="4" s="1"/>
  <c r="F9" i="4"/>
  <c r="C11" i="5"/>
  <c r="D11" i="5"/>
  <c r="D7" i="5"/>
  <c r="E7" i="5"/>
  <c r="E8" i="4"/>
  <c r="F16" i="2"/>
  <c r="C26" i="3"/>
  <c r="C18" i="4" s="1"/>
  <c r="C10" i="5" s="1"/>
  <c r="D10" i="5" l="1"/>
  <c r="E26" i="3"/>
  <c r="E18" i="4" s="1"/>
  <c r="G15" i="3"/>
  <c r="G20" i="2" s="1"/>
  <c r="G12" i="4" s="1"/>
  <c r="G7" i="5" s="1"/>
  <c r="F20" i="4"/>
  <c r="F11" i="5" s="1"/>
  <c r="F26" i="2"/>
  <c r="F23" i="3" s="1"/>
  <c r="F24" i="3" s="1"/>
  <c r="F6" i="5" s="1"/>
  <c r="G25" i="2"/>
  <c r="E18" i="2"/>
  <c r="F14" i="2"/>
  <c r="E6" i="4"/>
  <c r="E10" i="4" s="1"/>
  <c r="F9" i="5"/>
  <c r="D12" i="5"/>
  <c r="D21" i="4"/>
  <c r="C27" i="3"/>
  <c r="G16" i="2"/>
  <c r="G8" i="4" s="1"/>
  <c r="F8" i="4"/>
  <c r="F7" i="5"/>
  <c r="G21" i="2"/>
  <c r="G13" i="4" s="1"/>
  <c r="G8" i="5" s="1"/>
  <c r="G22" i="2"/>
  <c r="G17" i="4" s="1"/>
  <c r="G27" i="2"/>
  <c r="C12" i="5"/>
  <c r="C15" i="5" s="1"/>
  <c r="C29" i="3" s="1"/>
  <c r="C21" i="4"/>
  <c r="D27" i="3"/>
  <c r="E21" i="4" l="1"/>
  <c r="E10" i="5"/>
  <c r="E12" i="5"/>
  <c r="E27" i="3"/>
  <c r="C30" i="3"/>
  <c r="G26" i="2"/>
  <c r="G23" i="3" s="1"/>
  <c r="G24" i="3" s="1"/>
  <c r="G6" i="5" s="1"/>
  <c r="G20" i="4"/>
  <c r="G11" i="5" s="1"/>
  <c r="F26" i="3"/>
  <c r="F18" i="4" s="1"/>
  <c r="F10" i="5" s="1"/>
  <c r="F18" i="2"/>
  <c r="G14" i="2"/>
  <c r="F6" i="4"/>
  <c r="F10" i="4" s="1"/>
  <c r="G9" i="5"/>
  <c r="D32" i="3" l="1"/>
  <c r="C26" i="4"/>
  <c r="C27" i="4" s="1"/>
  <c r="F12" i="5"/>
  <c r="F21" i="4"/>
  <c r="G26" i="3"/>
  <c r="G18" i="4" s="1"/>
  <c r="G10" i="5" s="1"/>
  <c r="C16" i="5"/>
  <c r="C17" i="5" s="1"/>
  <c r="C36" i="3"/>
  <c r="G18" i="2"/>
  <c r="G6" i="4"/>
  <c r="G10" i="4" s="1"/>
  <c r="F27" i="3"/>
  <c r="G27" i="3" l="1"/>
  <c r="C14" i="4"/>
  <c r="C15" i="4" s="1"/>
  <c r="C23" i="4" s="1"/>
  <c r="C30" i="4" s="1"/>
  <c r="D14" i="5"/>
  <c r="D15" i="5" s="1"/>
  <c r="D29" i="3" s="1"/>
  <c r="G12" i="5"/>
  <c r="G21" i="4"/>
  <c r="D36" i="3" l="1"/>
  <c r="D16" i="5"/>
  <c r="D17" i="5" s="1"/>
  <c r="D30" i="3"/>
  <c r="D33" i="3" s="1"/>
  <c r="D26" i="4" l="1"/>
  <c r="D27" i="4" s="1"/>
  <c r="E32" i="3"/>
  <c r="D14" i="4"/>
  <c r="D15" i="4" s="1"/>
  <c r="D23" i="4" s="1"/>
  <c r="E14" i="5"/>
  <c r="E15" i="5" s="1"/>
  <c r="E29" i="3" s="1"/>
  <c r="D30" i="4" l="1"/>
  <c r="E36" i="3" l="1"/>
  <c r="E16" i="5"/>
  <c r="E17" i="5" s="1"/>
  <c r="E30" i="3"/>
  <c r="E33" i="3" s="1"/>
  <c r="E26" i="4" l="1"/>
  <c r="E27" i="4" s="1"/>
  <c r="F32" i="3"/>
  <c r="F14" i="5"/>
  <c r="F15" i="5" s="1"/>
  <c r="F29" i="3" s="1"/>
  <c r="E14" i="4"/>
  <c r="E15" i="4" s="1"/>
  <c r="E23" i="4" s="1"/>
  <c r="E30" i="4" l="1"/>
  <c r="F16" i="5" l="1"/>
  <c r="F17" i="5" s="1"/>
  <c r="F36" i="3"/>
  <c r="F30" i="3"/>
  <c r="F33" i="3" s="1"/>
  <c r="G32" i="3" l="1"/>
  <c r="F26" i="4"/>
  <c r="F27" i="4" s="1"/>
  <c r="F14" i="4"/>
  <c r="F15" i="4" s="1"/>
  <c r="F23" i="4" s="1"/>
  <c r="G14" i="5"/>
  <c r="G15" i="5" s="1"/>
  <c r="G29" i="3" s="1"/>
  <c r="F30" i="4" l="1"/>
  <c r="G16" i="5" l="1"/>
  <c r="G17" i="5" s="1"/>
  <c r="G14" i="4" s="1"/>
  <c r="G15" i="4" s="1"/>
  <c r="G23" i="4" s="1"/>
  <c r="G36" i="3"/>
  <c r="G30" i="3"/>
  <c r="G33" i="3" s="1"/>
  <c r="G26" i="4" s="1"/>
  <c r="G27" i="4" s="1"/>
  <c r="G30" i="4" l="1"/>
</calcChain>
</file>

<file path=xl/sharedStrings.xml><?xml version="1.0" encoding="utf-8"?>
<sst xmlns="http://schemas.openxmlformats.org/spreadsheetml/2006/main" count="189" uniqueCount="111">
  <si>
    <t>INPUTS</t>
  </si>
  <si>
    <t>Sales</t>
  </si>
  <si>
    <t>%</t>
  </si>
  <si>
    <t>Gross margins</t>
  </si>
  <si>
    <t>Direct costs as % of sales</t>
  </si>
  <si>
    <t>Costs and overheads</t>
  </si>
  <si>
    <t>Marketing</t>
  </si>
  <si>
    <t>Administration</t>
  </si>
  <si>
    <t>Opening balance sheet</t>
  </si>
  <si>
    <t>Taxation</t>
  </si>
  <si>
    <t>NBV</t>
  </si>
  <si>
    <t>Cost</t>
  </si>
  <si>
    <t>Dep'n</t>
  </si>
  <si>
    <t>Corporation tax rate</t>
  </si>
  <si>
    <t>Working capital</t>
  </si>
  <si>
    <t>days</t>
  </si>
  <si>
    <t>Total fixed assets</t>
  </si>
  <si>
    <t>Days in year</t>
  </si>
  <si>
    <t>Stock</t>
  </si>
  <si>
    <t>Minimum cash balance</t>
  </si>
  <si>
    <t xml:space="preserve">Debtors </t>
  </si>
  <si>
    <t>Cash</t>
  </si>
  <si>
    <t>Trade creditor</t>
  </si>
  <si>
    <t>Corporation tax</t>
  </si>
  <si>
    <t>Depreciation (straight line)</t>
  </si>
  <si>
    <t>Accruals</t>
  </si>
  <si>
    <t>Inspection provision</t>
  </si>
  <si>
    <t>Total net assets</t>
  </si>
  <si>
    <t>Valuation</t>
  </si>
  <si>
    <t>Share capital</t>
  </si>
  <si>
    <t>Discount factor (real)</t>
  </si>
  <si>
    <t>Profit and loss account</t>
  </si>
  <si>
    <t>Proportion to be valued</t>
  </si>
  <si>
    <t>WORKINGS</t>
  </si>
  <si>
    <t>Depreciation</t>
  </si>
  <si>
    <t>Net book value</t>
  </si>
  <si>
    <t>Balance b/f</t>
  </si>
  <si>
    <t>Charge to P &amp; L</t>
  </si>
  <si>
    <t>Balance c/f</t>
  </si>
  <si>
    <t>PROFIT AND LOSS A/C</t>
  </si>
  <si>
    <t>Provision vs. inspection</t>
  </si>
  <si>
    <t>Profit before tax</t>
  </si>
  <si>
    <t>Profit after tax</t>
  </si>
  <si>
    <t>Dividends</t>
  </si>
  <si>
    <t>Retained earnings</t>
  </si>
  <si>
    <t>Reserves brought fwd</t>
  </si>
  <si>
    <t>Reserves carried fwd</t>
  </si>
  <si>
    <t>Share of divi's to value</t>
  </si>
  <si>
    <t>BALANCE SHEET</t>
  </si>
  <si>
    <t>Difference</t>
  </si>
  <si>
    <t>CASH FLOW</t>
  </si>
  <si>
    <t>Cash balance b/f</t>
  </si>
  <si>
    <t>Cash balance c/f</t>
  </si>
  <si>
    <t>Discount factor</t>
  </si>
  <si>
    <t>Dividend valuation</t>
  </si>
  <si>
    <t>Interest</t>
  </si>
  <si>
    <t>On cash balance</t>
  </si>
  <si>
    <t>Profit before interest and tax</t>
  </si>
  <si>
    <t>Land</t>
  </si>
  <si>
    <t>op. bal.</t>
  </si>
  <si>
    <t>Cost of sales</t>
  </si>
  <si>
    <t>Cost of Sales (% of total cost)</t>
  </si>
  <si>
    <t>% of current year sales</t>
  </si>
  <si>
    <t>Cash available for dividends</t>
  </si>
  <si>
    <t>(Increase) / decrease in stock</t>
  </si>
  <si>
    <t>(Increase) / decrease in trade debtors</t>
  </si>
  <si>
    <t>Increase / (decrease) in trade creditors</t>
  </si>
  <si>
    <t>Increase / (decrease) in provisions</t>
  </si>
  <si>
    <t>Net cash flow before dividends</t>
  </si>
  <si>
    <t>Jackets</t>
  </si>
  <si>
    <t>Topsides</t>
  </si>
  <si>
    <t>Other structures</t>
  </si>
  <si>
    <t>Material</t>
  </si>
  <si>
    <t>Timeline</t>
  </si>
  <si>
    <t>$ mil's</t>
  </si>
  <si>
    <t>Other</t>
  </si>
  <si>
    <t>IT</t>
  </si>
  <si>
    <t>Safety inspection provision</t>
  </si>
  <si>
    <t>Safety inspection prov'n</t>
  </si>
  <si>
    <t>Contract labour</t>
  </si>
  <si>
    <t>Employee costs</t>
  </si>
  <si>
    <t>Provision for safety inspection</t>
  </si>
  <si>
    <t>Annual growth of Jackets sales</t>
  </si>
  <si>
    <t>Crawler cranes</t>
  </si>
  <si>
    <t>Equipment</t>
  </si>
  <si>
    <t>Inventory</t>
  </si>
  <si>
    <t>Accounts receivable (debtors)</t>
  </si>
  <si>
    <t>Accounts payables (creditors)</t>
  </si>
  <si>
    <t>Accounts receivable days</t>
  </si>
  <si>
    <t>Accounts payable days</t>
  </si>
  <si>
    <t>Inventory days</t>
  </si>
  <si>
    <t>***Corrected Model***</t>
  </si>
  <si>
    <t>*Please make sure to link the model so I can follow the formulas</t>
  </si>
  <si>
    <t>*Please make sure to correct any incorrect formula in *Corrected Model*</t>
  </si>
  <si>
    <t>*Use "Inputs and Workings" sheets to complete P&amp;L</t>
  </si>
  <si>
    <t>Notes</t>
  </si>
  <si>
    <t>Instructions</t>
  </si>
  <si>
    <t>*Please make sure to Note what was the error in the Erroneous Model</t>
  </si>
  <si>
    <t>Erroneous Model</t>
  </si>
  <si>
    <t>*Use "Inputs, Workings, P&amp;L, Cashflow" sheets to complete Balsheet</t>
  </si>
  <si>
    <t>*Use "P&amp;L, Balsheet" sheets to complete cashflow</t>
  </si>
  <si>
    <t>*Please use "Inputs and P&amp;L" sheet to complete "workings" sheet</t>
  </si>
  <si>
    <t>Instructions: Using this data, please complete *Corrected Model* for sheets "Workings, P&amp;L, Balsheet, and Cashflow"</t>
  </si>
  <si>
    <t>*Please make sure to Note what was the error in the Erroneous Model, see examples</t>
  </si>
  <si>
    <t>Example: this is incorrect as Land does not depreciate</t>
  </si>
  <si>
    <t>John and James Harbour are brothers and co-owners of Harbour Fabrications Ltd. Each brother holds 50% of the share capital, but James would like to sell his half of the business to pursue other opportunities.</t>
  </si>
  <si>
    <t>The articles of association (a type of shareholders’ agreement) requires that the shares must initially be offered for sale to existing shareholders before they may be offered to other parties. The shares must be valued at ‘a reasonable price’ as determined by an independent valuation firm.</t>
  </si>
  <si>
    <t xml:space="preserve">The company accountant had started preparing a dividend valuation for the business based on five year projections but unfortunately was unable to finish due to personal reasons. </t>
  </si>
  <si>
    <t>James, who is not an accountant, has tried to complete the model but is unable to balance the Balance Sheet. He has thus asked for your help to complete the valuation model (built in Excel).</t>
  </si>
  <si>
    <t>Scenario</t>
  </si>
  <si>
    <t>Start with "Inputs" sheet to complete the models in "Workings, P&amp;L, Balsheet, and Cashflow"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</si>
</sst>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Red]\-&quot;£&quot;#,##0"/>
    <numFmt numFmtId="165" formatCode="0.0%"/>
    <numFmt numFmtId="166" formatCode="#,##0_);\(#,##0\);&quot;-&quot;_);@"/>
  </numFmts>
  <fonts count="17" x14ac:knownFonts="1">
    <font>
      <sz val="10"/>
      <name val="Times New Roman"/>
      <family val="1"/>
    </font>
    <font>
      <sz val="10"/>
      <name val="Arial"/>
      <family val="2"/>
    </font>
    <font>
      <sz val="10"/>
      <name val="Times New Roman"/>
      <family val="1"/>
    </font>
    <font>
      <sz val="12"/>
      <name val="Times New Roman"/>
      <family val="1"/>
    </font>
    <font>
      <b/>
      <sz val="12"/>
      <name val="Times New Roman"/>
      <family val="1"/>
    </font>
    <font>
      <i/>
      <sz val="12"/>
      <name val="Times New Roman"/>
      <family val="1"/>
    </font>
    <font>
      <b/>
      <sz val="12"/>
      <color indexed="10"/>
      <name val="Times New Roman"/>
      <family val="1"/>
    </font>
    <font>
      <sz val="12"/>
      <color indexed="12"/>
      <name val="Times New Roman"/>
      <family val="1"/>
    </font>
    <font>
      <sz val="12"/>
      <name val="Times New Roman"/>
      <family val="1"/>
    </font>
    <font>
      <b/>
      <sz val="12"/>
      <name val="Times New Roman"/>
      <family val="1"/>
    </font>
    <font>
      <sz val="12"/>
      <color indexed="8"/>
      <name val="Times New Roman"/>
      <family val="1"/>
    </font>
    <font>
      <b/>
      <sz val="12"/>
      <color indexed="14"/>
      <name val="Times New Roman"/>
      <family val="1"/>
    </font>
    <font>
      <sz val="12"/>
      <color indexed="23"/>
      <name val="Times New Roman"/>
      <family val="1"/>
    </font>
    <font>
      <sz val="12"/>
      <color rgb="FFFF0000"/>
      <name val="Times New Roman"/>
      <family val="1"/>
    </font>
    <font>
      <b/>
      <sz val="16"/>
      <color rgb="FFFF0000"/>
      <name val="Times New Roman"/>
      <family val="1"/>
    </font>
    <font>
      <b/>
      <sz val="14"/>
      <color rgb="FFFF0000"/>
      <name val="Times New Roman"/>
      <family val="1"/>
    </font>
    <font>
      <b/>
      <sz val="14"/>
      <name val="Times New Roman"/>
      <family val="1"/>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FFFF"/>
        <bgColor indexed="64"/>
      </patternFill>
    </fill>
  </fills>
  <borders count="17">
    <border>
      <left/>
      <right/>
      <top/>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pplyProtection="0"/>
    <xf numFmtId="40" fontId="1" fillId="0" borderId="0" applyFont="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10" fontId="2" fillId="0" borderId="0" applyFont="0" applyFill="0" applyBorder="0" applyAlignment="0" applyProtection="0"/>
  </cellStyleXfs>
  <cellXfs count="135">
    <xf numFmtId="0" fontId="0" fillId="0" borderId="0" xfId="0"/>
    <xf numFmtId="0" fontId="3" fillId="0" borderId="0" xfId="2"/>
    <xf numFmtId="0" fontId="3" fillId="0" borderId="0" xfId="2" applyFont="1"/>
    <xf numFmtId="0" fontId="4" fillId="0" borderId="0" xfId="2" applyFont="1"/>
    <xf numFmtId="0" fontId="3" fillId="0" borderId="0" xfId="0" applyFont="1"/>
    <xf numFmtId="165" fontId="3" fillId="0" borderId="1" xfId="2" applyNumberFormat="1" applyBorder="1"/>
    <xf numFmtId="0" fontId="4" fillId="0" borderId="0" xfId="0" applyFont="1"/>
    <xf numFmtId="0" fontId="6" fillId="0" borderId="0" xfId="2" applyFont="1"/>
    <xf numFmtId="17" fontId="7" fillId="2" borderId="0" xfId="2" applyNumberFormat="1" applyFont="1" applyFill="1"/>
    <xf numFmtId="165" fontId="7" fillId="2" borderId="0" xfId="2" applyNumberFormat="1" applyFont="1" applyFill="1"/>
    <xf numFmtId="0" fontId="7" fillId="2" borderId="0" xfId="2" applyFont="1" applyFill="1"/>
    <xf numFmtId="0" fontId="8" fillId="0" borderId="0" xfId="2" applyFont="1"/>
    <xf numFmtId="0" fontId="3" fillId="0" borderId="0" xfId="2" applyFont="1" applyAlignment="1">
      <alignment horizontal="center"/>
    </xf>
    <xf numFmtId="0" fontId="4" fillId="0" borderId="0" xfId="2" applyFont="1" applyAlignment="1">
      <alignment horizontal="center"/>
    </xf>
    <xf numFmtId="0" fontId="8" fillId="0" borderId="0" xfId="2" applyFont="1" applyAlignment="1">
      <alignment horizontal="center"/>
    </xf>
    <xf numFmtId="0" fontId="3" fillId="0" borderId="1" xfId="2" applyBorder="1"/>
    <xf numFmtId="38" fontId="3" fillId="0" borderId="1" xfId="1" applyNumberFormat="1" applyFont="1" applyBorder="1"/>
    <xf numFmtId="38" fontId="7" fillId="2" borderId="0" xfId="1" applyNumberFormat="1" applyFont="1" applyFill="1"/>
    <xf numFmtId="38" fontId="3" fillId="0" borderId="0" xfId="1" applyNumberFormat="1" applyFont="1" applyBorder="1"/>
    <xf numFmtId="165" fontId="7" fillId="2" borderId="0" xfId="1" applyNumberFormat="1" applyFont="1" applyFill="1" applyBorder="1"/>
    <xf numFmtId="17" fontId="3" fillId="0" borderId="0" xfId="2" applyNumberFormat="1" applyFont="1"/>
    <xf numFmtId="165" fontId="3" fillId="0" borderId="0" xfId="2" applyNumberFormat="1" applyBorder="1"/>
    <xf numFmtId="0" fontId="9" fillId="0" borderId="0" xfId="0" applyFont="1"/>
    <xf numFmtId="0" fontId="3" fillId="0" borderId="2" xfId="2" applyBorder="1"/>
    <xf numFmtId="166" fontId="3" fillId="0" borderId="0" xfId="2" applyNumberFormat="1"/>
    <xf numFmtId="166" fontId="3" fillId="0" borderId="1" xfId="2" applyNumberFormat="1" applyBorder="1"/>
    <xf numFmtId="166" fontId="5" fillId="0" borderId="0" xfId="1" applyNumberFormat="1" applyFont="1" applyAlignment="1">
      <alignment horizontal="center"/>
    </xf>
    <xf numFmtId="166" fontId="3" fillId="0" borderId="0" xfId="1" applyNumberFormat="1" applyFont="1"/>
    <xf numFmtId="166" fontId="3" fillId="0" borderId="1" xfId="1" applyNumberFormat="1" applyFont="1" applyBorder="1"/>
    <xf numFmtId="166" fontId="3" fillId="0" borderId="0" xfId="2" applyNumberFormat="1" applyBorder="1"/>
    <xf numFmtId="166" fontId="3" fillId="0" borderId="2" xfId="2" applyNumberFormat="1" applyBorder="1"/>
    <xf numFmtId="166" fontId="5" fillId="0" borderId="0" xfId="2" applyNumberFormat="1" applyFont="1"/>
    <xf numFmtId="166" fontId="3" fillId="0" borderId="0" xfId="2" applyNumberFormat="1" applyFill="1"/>
    <xf numFmtId="166" fontId="3" fillId="0" borderId="1" xfId="2" applyNumberFormat="1" applyFill="1" applyBorder="1"/>
    <xf numFmtId="166" fontId="3" fillId="0" borderId="2" xfId="2" applyNumberFormat="1" applyFill="1" applyBorder="1"/>
    <xf numFmtId="166" fontId="3" fillId="0" borderId="0" xfId="1" applyNumberFormat="1" applyFont="1" applyBorder="1"/>
    <xf numFmtId="166" fontId="3" fillId="0" borderId="0" xfId="2" applyNumberFormat="1" applyFill="1" applyBorder="1"/>
    <xf numFmtId="166" fontId="10" fillId="0" borderId="0" xfId="2" applyNumberFormat="1" applyFont="1" applyFill="1" applyBorder="1"/>
    <xf numFmtId="0" fontId="3" fillId="0" borderId="0" xfId="2" applyFont="1" applyBorder="1"/>
    <xf numFmtId="0" fontId="3" fillId="0" borderId="0" xfId="2" applyBorder="1"/>
    <xf numFmtId="166" fontId="3" fillId="0" borderId="0" xfId="0" applyNumberFormat="1" applyFont="1"/>
    <xf numFmtId="0" fontId="9" fillId="0" borderId="0" xfId="2" applyFont="1"/>
    <xf numFmtId="3" fontId="7" fillId="2" borderId="0" xfId="1" applyNumberFormat="1" applyFont="1" applyFill="1"/>
    <xf numFmtId="3" fontId="7" fillId="2" borderId="0" xfId="2" applyNumberFormat="1" applyFont="1" applyFill="1"/>
    <xf numFmtId="38" fontId="3" fillId="0" borderId="0" xfId="2" applyNumberFormat="1"/>
    <xf numFmtId="17" fontId="3" fillId="0" borderId="0" xfId="2" applyNumberFormat="1" applyBorder="1"/>
    <xf numFmtId="166" fontId="3" fillId="0" borderId="0" xfId="0" applyNumberFormat="1" applyFont="1" applyBorder="1"/>
    <xf numFmtId="166" fontId="5" fillId="0" borderId="0" xfId="2" applyNumberFormat="1" applyFont="1" applyBorder="1"/>
    <xf numFmtId="17" fontId="3" fillId="0" borderId="0" xfId="2" applyNumberFormat="1" applyFont="1" applyBorder="1"/>
    <xf numFmtId="0" fontId="0" fillId="0" borderId="0" xfId="0" applyBorder="1"/>
    <xf numFmtId="17" fontId="7" fillId="0" borderId="0" xfId="2" applyNumberFormat="1" applyFont="1" applyFill="1" applyBorder="1"/>
    <xf numFmtId="0" fontId="3" fillId="0" borderId="0" xfId="2" applyFill="1" applyBorder="1"/>
    <xf numFmtId="38" fontId="3" fillId="0" borderId="0" xfId="1" applyNumberFormat="1" applyFont="1" applyFill="1" applyBorder="1"/>
    <xf numFmtId="3" fontId="7" fillId="0" borderId="0" xfId="2" applyNumberFormat="1" applyFont="1" applyFill="1" applyBorder="1"/>
    <xf numFmtId="38" fontId="7" fillId="0" borderId="0" xfId="1" applyNumberFormat="1" applyFont="1" applyFill="1" applyBorder="1"/>
    <xf numFmtId="166" fontId="3" fillId="0" borderId="0" xfId="2" applyNumberFormat="1" applyFont="1" applyBorder="1"/>
    <xf numFmtId="166" fontId="3" fillId="0" borderId="0" xfId="2" applyNumberFormat="1" applyFont="1" applyFill="1" applyBorder="1"/>
    <xf numFmtId="9" fontId="3" fillId="0" borderId="0" xfId="2" applyNumberFormat="1" applyBorder="1"/>
    <xf numFmtId="40" fontId="3" fillId="0" borderId="0" xfId="1" applyFont="1" applyBorder="1"/>
    <xf numFmtId="166" fontId="3" fillId="0" borderId="3" xfId="1" applyNumberFormat="1" applyFont="1" applyBorder="1"/>
    <xf numFmtId="0" fontId="3" fillId="0" borderId="0" xfId="2" applyFont="1" applyFill="1" applyAlignment="1">
      <alignment horizontal="center"/>
    </xf>
    <xf numFmtId="166" fontId="3" fillId="0" borderId="0" xfId="1" applyNumberFormat="1" applyFont="1" applyFill="1" applyBorder="1"/>
    <xf numFmtId="0" fontId="3" fillId="0" borderId="0" xfId="2" applyFont="1" applyFill="1"/>
    <xf numFmtId="166" fontId="3" fillId="0" borderId="0" xfId="1" applyNumberFormat="1" applyFont="1" applyFill="1"/>
    <xf numFmtId="166" fontId="10" fillId="0" borderId="0" xfId="2" applyNumberFormat="1" applyFont="1" applyFill="1"/>
    <xf numFmtId="17" fontId="11" fillId="0" borderId="0" xfId="2" applyNumberFormat="1" applyFont="1" applyFill="1" applyBorder="1"/>
    <xf numFmtId="0" fontId="5" fillId="0" borderId="0" xfId="2" applyFont="1" applyAlignment="1">
      <alignment horizontal="right"/>
    </xf>
    <xf numFmtId="0" fontId="3" fillId="3" borderId="4" xfId="2" applyFont="1" applyFill="1" applyBorder="1" applyAlignment="1">
      <alignment horizontal="right"/>
    </xf>
    <xf numFmtId="0" fontId="3" fillId="3" borderId="5" xfId="2" applyFont="1" applyFill="1" applyBorder="1" applyAlignment="1">
      <alignment horizontal="right"/>
    </xf>
    <xf numFmtId="0" fontId="3" fillId="3" borderId="6" xfId="2" applyFont="1" applyFill="1" applyBorder="1" applyAlignment="1">
      <alignment horizontal="right"/>
    </xf>
    <xf numFmtId="164" fontId="3" fillId="0" borderId="0" xfId="2" quotePrefix="1" applyNumberFormat="1" applyFont="1"/>
    <xf numFmtId="17" fontId="9" fillId="0" borderId="0" xfId="2" applyNumberFormat="1" applyFont="1"/>
    <xf numFmtId="0" fontId="12" fillId="0" borderId="0" xfId="2" applyFont="1" applyAlignment="1">
      <alignment horizontal="center"/>
    </xf>
    <xf numFmtId="0" fontId="3" fillId="3" borderId="6" xfId="2" quotePrefix="1" applyFont="1" applyFill="1" applyBorder="1" applyAlignment="1">
      <alignment horizontal="right"/>
    </xf>
    <xf numFmtId="0" fontId="3" fillId="3" borderId="4" xfId="2" applyFont="1" applyFill="1" applyBorder="1" applyAlignment="1">
      <alignment horizontal="center"/>
    </xf>
    <xf numFmtId="0" fontId="3" fillId="3" borderId="5" xfId="2" applyFont="1" applyFill="1" applyBorder="1" applyAlignment="1">
      <alignment horizontal="center"/>
    </xf>
    <xf numFmtId="0" fontId="3" fillId="3" borderId="5" xfId="2" applyFill="1" applyBorder="1"/>
    <xf numFmtId="0" fontId="3" fillId="3" borderId="6" xfId="2" applyFill="1" applyBorder="1"/>
    <xf numFmtId="0" fontId="9" fillId="0" borderId="0" xfId="2" applyFont="1" applyAlignment="1">
      <alignment horizontal="center"/>
    </xf>
    <xf numFmtId="166" fontId="9" fillId="0" borderId="0" xfId="2" applyNumberFormat="1" applyFont="1"/>
    <xf numFmtId="166" fontId="9" fillId="0" borderId="0" xfId="2" applyNumberFormat="1" applyFont="1" applyBorder="1"/>
    <xf numFmtId="0" fontId="9" fillId="0" borderId="0" xfId="2" applyFont="1" applyFill="1"/>
    <xf numFmtId="0" fontId="9" fillId="0" borderId="0" xfId="2" applyFont="1" applyFill="1" applyAlignment="1">
      <alignment horizontal="center"/>
    </xf>
    <xf numFmtId="166" fontId="9" fillId="0" borderId="1" xfId="1" applyNumberFormat="1" applyFont="1" applyFill="1" applyBorder="1"/>
    <xf numFmtId="166" fontId="9" fillId="0" borderId="0" xfId="1" applyNumberFormat="1" applyFont="1" applyFill="1" applyBorder="1"/>
    <xf numFmtId="0" fontId="3" fillId="4" borderId="4" xfId="2" applyFont="1" applyFill="1" applyBorder="1" applyAlignment="1">
      <alignment horizontal="right"/>
    </xf>
    <xf numFmtId="0" fontId="3" fillId="4" borderId="6" xfId="2" quotePrefix="1" applyFont="1" applyFill="1" applyBorder="1" applyAlignment="1">
      <alignment horizontal="right"/>
    </xf>
    <xf numFmtId="0" fontId="3" fillId="4" borderId="5" xfId="2" applyFont="1" applyFill="1" applyBorder="1" applyAlignment="1">
      <alignment horizontal="right"/>
    </xf>
    <xf numFmtId="0" fontId="3" fillId="4" borderId="6" xfId="2" applyFont="1" applyFill="1" applyBorder="1" applyAlignment="1">
      <alignment horizontal="right"/>
    </xf>
    <xf numFmtId="166" fontId="3" fillId="4" borderId="6" xfId="2" applyNumberFormat="1" applyFill="1" applyBorder="1"/>
    <xf numFmtId="166" fontId="3" fillId="4" borderId="7" xfId="2" applyNumberFormat="1" applyFill="1" applyBorder="1" applyAlignment="1">
      <alignment horizontal="right"/>
    </xf>
    <xf numFmtId="166" fontId="3" fillId="4" borderId="7" xfId="2" applyNumberFormat="1" applyFill="1" applyBorder="1" applyAlignment="1"/>
    <xf numFmtId="0" fontId="3" fillId="4" borderId="6" xfId="2" applyFill="1" applyBorder="1" applyAlignment="1">
      <alignment horizontal="right"/>
    </xf>
    <xf numFmtId="0" fontId="3" fillId="4" borderId="8" xfId="2" applyFont="1" applyFill="1" applyBorder="1" applyAlignment="1">
      <alignment horizontal="center"/>
    </xf>
    <xf numFmtId="165" fontId="9" fillId="0" borderId="0" xfId="2" applyNumberFormat="1" applyFont="1"/>
    <xf numFmtId="0" fontId="5" fillId="0" borderId="0" xfId="2" applyFont="1" applyAlignment="1">
      <alignment horizontal="left"/>
    </xf>
    <xf numFmtId="166" fontId="3" fillId="4" borderId="8" xfId="1" applyNumberFormat="1" applyFont="1" applyFill="1" applyBorder="1"/>
    <xf numFmtId="0" fontId="6" fillId="5" borderId="0" xfId="2" applyFont="1" applyFill="1"/>
    <xf numFmtId="0" fontId="3" fillId="5" borderId="0" xfId="2" applyFill="1"/>
    <xf numFmtId="0" fontId="3" fillId="6" borderId="0" xfId="2" applyFill="1"/>
    <xf numFmtId="38" fontId="3" fillId="3" borderId="5" xfId="2" applyNumberFormat="1" applyFont="1" applyFill="1" applyBorder="1" applyAlignment="1">
      <alignment horizontal="right"/>
    </xf>
    <xf numFmtId="166" fontId="3" fillId="4" borderId="1" xfId="2" applyNumberFormat="1" applyFill="1" applyBorder="1"/>
    <xf numFmtId="0" fontId="13" fillId="5" borderId="0" xfId="2" applyFont="1" applyFill="1"/>
    <xf numFmtId="0" fontId="4" fillId="6" borderId="0" xfId="2" applyFont="1" applyFill="1"/>
    <xf numFmtId="0" fontId="14" fillId="6" borderId="0" xfId="2" applyFont="1" applyFill="1"/>
    <xf numFmtId="38" fontId="3" fillId="4" borderId="5" xfId="2" applyNumberFormat="1" applyFont="1" applyFill="1" applyBorder="1" applyAlignment="1">
      <alignment horizontal="right"/>
    </xf>
    <xf numFmtId="166" fontId="4" fillId="0" borderId="0" xfId="2" applyNumberFormat="1" applyFont="1"/>
    <xf numFmtId="166" fontId="10" fillId="4" borderId="1" xfId="2" applyNumberFormat="1" applyFont="1" applyFill="1" applyBorder="1"/>
    <xf numFmtId="0" fontId="3" fillId="5" borderId="0" xfId="2" applyFont="1" applyFill="1"/>
    <xf numFmtId="17" fontId="3" fillId="7" borderId="0" xfId="2" applyNumberFormat="1" applyFont="1" applyFill="1" applyBorder="1" applyAlignment="1">
      <alignment horizontal="center"/>
    </xf>
    <xf numFmtId="0" fontId="4" fillId="7" borderId="0" xfId="2" applyFont="1" applyFill="1"/>
    <xf numFmtId="0" fontId="15" fillId="5" borderId="0" xfId="2" applyFont="1" applyFill="1" applyAlignment="1">
      <alignment horizontal="center"/>
    </xf>
    <xf numFmtId="166" fontId="4" fillId="0" borderId="0" xfId="2" applyNumberFormat="1" applyFont="1" applyBorder="1"/>
    <xf numFmtId="0" fontId="3" fillId="5" borderId="0" xfId="0" applyFont="1" applyFill="1"/>
    <xf numFmtId="0" fontId="16" fillId="5" borderId="0" xfId="0" applyFont="1" applyFill="1"/>
    <xf numFmtId="0" fontId="4" fillId="5" borderId="0" xfId="0" applyFont="1" applyFill="1"/>
    <xf numFmtId="0" fontId="15" fillId="5" borderId="9" xfId="2" applyFont="1" applyFill="1" applyBorder="1" applyAlignment="1">
      <alignment horizontal="center" vertical="center" wrapText="1"/>
    </xf>
    <xf numFmtId="0" fontId="15" fillId="5" borderId="10" xfId="2" applyFont="1" applyFill="1" applyBorder="1" applyAlignment="1">
      <alignment horizontal="center" vertical="center" wrapText="1"/>
    </xf>
    <xf numFmtId="0" fontId="15" fillId="5" borderId="11" xfId="2" applyFont="1" applyFill="1" applyBorder="1" applyAlignment="1">
      <alignment horizontal="center" vertical="center" wrapText="1"/>
    </xf>
    <xf numFmtId="0" fontId="15" fillId="5" borderId="12" xfId="2" applyFont="1" applyFill="1" applyBorder="1" applyAlignment="1">
      <alignment horizontal="center" vertical="center" wrapText="1"/>
    </xf>
    <xf numFmtId="0" fontId="15" fillId="5" borderId="0" xfId="2" applyFont="1" applyFill="1" applyBorder="1" applyAlignment="1">
      <alignment horizontal="center" vertical="center" wrapText="1"/>
    </xf>
    <xf numFmtId="0" fontId="15" fillId="5" borderId="13" xfId="2" applyFont="1" applyFill="1" applyBorder="1" applyAlignment="1">
      <alignment horizontal="center" vertical="center" wrapText="1"/>
    </xf>
    <xf numFmtId="0" fontId="15" fillId="5" borderId="14" xfId="2" applyFont="1" applyFill="1" applyBorder="1" applyAlignment="1">
      <alignment horizontal="center" vertical="center" wrapText="1"/>
    </xf>
    <xf numFmtId="0" fontId="15" fillId="5" borderId="15" xfId="2" applyFont="1" applyFill="1" applyBorder="1" applyAlignment="1">
      <alignment horizontal="center" vertical="center" wrapText="1"/>
    </xf>
    <xf numFmtId="0" fontId="15" fillId="5" borderId="16" xfId="2" applyFont="1" applyFill="1" applyBorder="1" applyAlignment="1">
      <alignment horizontal="center" vertical="center" wrapText="1"/>
    </xf>
    <xf numFmtId="0" fontId="4" fillId="7" borderId="9" xfId="2" applyFont="1" applyFill="1" applyBorder="1"/>
    <xf numFmtId="0" fontId="4" fillId="7" borderId="10" xfId="2" applyFont="1" applyFill="1" applyBorder="1"/>
    <xf numFmtId="0" fontId="3" fillId="0" borderId="10" xfId="2" applyBorder="1"/>
    <xf numFmtId="0" fontId="3" fillId="0" borderId="11" xfId="2" applyBorder="1"/>
    <xf numFmtId="0" fontId="13" fillId="5" borderId="12" xfId="2" applyFont="1" applyFill="1" applyBorder="1"/>
    <xf numFmtId="0" fontId="13" fillId="5" borderId="0" xfId="2" applyFont="1" applyFill="1" applyBorder="1"/>
    <xf numFmtId="0" fontId="3" fillId="0" borderId="13" xfId="2" applyBorder="1"/>
    <xf numFmtId="0" fontId="13" fillId="5" borderId="14" xfId="2" applyFont="1" applyFill="1" applyBorder="1"/>
    <xf numFmtId="0" fontId="13" fillId="5" borderId="15" xfId="2" applyFont="1" applyFill="1" applyBorder="1"/>
    <xf numFmtId="0" fontId="3" fillId="0" borderId="16" xfId="2" applyBorder="1"/>
  </cellXfs>
  <cellStyles count="5">
    <cellStyle name="Comma" xfId="1" builtinId="3"/>
    <cellStyle name="EY House" xfId="2" xr:uid="{00000000-0005-0000-0000-000001000000}"/>
    <cellStyle name="Normal" xfId="0" builtinId="0"/>
    <cellStyle name="Percent [0%]" xfId="3" xr:uid="{00000000-0005-0000-0000-000003000000}"/>
    <cellStyle name="Percent [0.00%]"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0C8E-E4A4-49E8-B1CC-84A7DDAB61B7}">
  <dimension ref="A1:M12"/>
  <sheetViews>
    <sheetView showGridLines="0" tabSelected="1" workbookViewId="0">
      <selection activeCell="N23" sqref="N23"/>
    </sheetView>
  </sheetViews>
  <sheetFormatPr defaultRowHeight="15.75" x14ac:dyDescent="0.25"/>
  <cols>
    <col min="1" max="16384" width="9.33203125" style="4"/>
  </cols>
  <sheetData>
    <row r="1" spans="1:13" ht="18.75" x14ac:dyDescent="0.3">
      <c r="A1" s="114" t="s">
        <v>109</v>
      </c>
      <c r="B1" s="115"/>
      <c r="C1" s="115"/>
    </row>
    <row r="3" spans="1:13" x14ac:dyDescent="0.25">
      <c r="A3" s="4" t="s">
        <v>105</v>
      </c>
    </row>
    <row r="4" spans="1:13" ht="6.75" customHeight="1" x14ac:dyDescent="0.25"/>
    <row r="5" spans="1:13" x14ac:dyDescent="0.25">
      <c r="A5" s="4" t="s">
        <v>106</v>
      </c>
    </row>
    <row r="6" spans="1:13" ht="6.75" customHeight="1" x14ac:dyDescent="0.25"/>
    <row r="7" spans="1:13" x14ac:dyDescent="0.25">
      <c r="A7" s="4" t="s">
        <v>107</v>
      </c>
    </row>
    <row r="8" spans="1:13" ht="6.75" customHeight="1" x14ac:dyDescent="0.25"/>
    <row r="9" spans="1:13" x14ac:dyDescent="0.25">
      <c r="A9" s="4" t="s">
        <v>108</v>
      </c>
    </row>
    <row r="12" spans="1:13" x14ac:dyDescent="0.25">
      <c r="A12" s="115" t="s">
        <v>110</v>
      </c>
      <c r="B12" s="115"/>
      <c r="C12" s="115"/>
      <c r="D12" s="115"/>
      <c r="E12" s="115"/>
      <c r="F12" s="115"/>
      <c r="G12" s="115"/>
      <c r="H12" s="115"/>
      <c r="I12" s="115"/>
      <c r="J12" s="115"/>
      <c r="K12" s="115"/>
      <c r="L12" s="113"/>
      <c r="M12" s="1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Z57"/>
  <sheetViews>
    <sheetView showGridLines="0" zoomScale="75" workbookViewId="0">
      <pane ySplit="7" topLeftCell="A8" activePane="bottomLeft" state="frozen"/>
      <selection pane="bottomLeft" activeCell="P31" sqref="P31"/>
    </sheetView>
  </sheetViews>
  <sheetFormatPr defaultRowHeight="15.75" x14ac:dyDescent="0.25"/>
  <cols>
    <col min="1" max="1" width="35.6640625" style="1" customWidth="1"/>
    <col min="2" max="2" width="10" style="1" customWidth="1"/>
    <col min="3" max="3" width="9.33203125" style="1"/>
    <col min="4" max="4" width="10.33203125" style="1" bestFit="1" customWidth="1"/>
    <col min="5" max="16384" width="9.33203125" style="1"/>
  </cols>
  <sheetData>
    <row r="1" spans="1:26" ht="16.5" thickBot="1" x14ac:dyDescent="0.3">
      <c r="A1" s="7"/>
      <c r="B1" s="7"/>
    </row>
    <row r="2" spans="1:26" x14ac:dyDescent="0.25">
      <c r="A2" s="7"/>
      <c r="B2" s="7"/>
      <c r="P2" s="116" t="s">
        <v>102</v>
      </c>
      <c r="Q2" s="117"/>
      <c r="R2" s="117"/>
      <c r="S2" s="117"/>
      <c r="T2" s="117"/>
      <c r="U2" s="117"/>
      <c r="V2" s="117"/>
      <c r="W2" s="117"/>
      <c r="X2" s="117"/>
      <c r="Y2" s="117"/>
      <c r="Z2" s="118"/>
    </row>
    <row r="3" spans="1:26" ht="9" customHeight="1" x14ac:dyDescent="0.25">
      <c r="P3" s="119"/>
      <c r="Q3" s="120"/>
      <c r="R3" s="120"/>
      <c r="S3" s="120"/>
      <c r="T3" s="120"/>
      <c r="U3" s="120"/>
      <c r="V3" s="120"/>
      <c r="W3" s="120"/>
      <c r="X3" s="120"/>
      <c r="Y3" s="120"/>
      <c r="Z3" s="121"/>
    </row>
    <row r="4" spans="1:26" x14ac:dyDescent="0.25">
      <c r="A4" s="3" t="s">
        <v>0</v>
      </c>
      <c r="P4" s="119"/>
      <c r="Q4" s="120"/>
      <c r="R4" s="120"/>
      <c r="S4" s="120"/>
      <c r="T4" s="120"/>
      <c r="U4" s="120"/>
      <c r="V4" s="120"/>
      <c r="W4" s="120"/>
      <c r="X4" s="120"/>
      <c r="Y4" s="120"/>
      <c r="Z4" s="121"/>
    </row>
    <row r="5" spans="1:26" ht="7.5" customHeight="1" x14ac:dyDescent="0.25">
      <c r="P5" s="119"/>
      <c r="Q5" s="120"/>
      <c r="R5" s="120"/>
      <c r="S5" s="120"/>
      <c r="T5" s="120"/>
      <c r="U5" s="120"/>
      <c r="V5" s="120"/>
      <c r="W5" s="120"/>
      <c r="X5" s="120"/>
      <c r="Y5" s="120"/>
      <c r="Z5" s="121"/>
    </row>
    <row r="6" spans="1:26" x14ac:dyDescent="0.25">
      <c r="A6" s="3" t="s">
        <v>73</v>
      </c>
      <c r="B6" s="3"/>
      <c r="P6" s="119"/>
      <c r="Q6" s="120"/>
      <c r="R6" s="120"/>
      <c r="S6" s="120"/>
      <c r="T6" s="120"/>
      <c r="U6" s="120"/>
      <c r="V6" s="120"/>
      <c r="W6" s="120"/>
      <c r="X6" s="120"/>
      <c r="Y6" s="120"/>
      <c r="Z6" s="121"/>
    </row>
    <row r="7" spans="1:26" ht="16.5" thickBot="1" x14ac:dyDescent="0.3">
      <c r="A7" s="2" t="s">
        <v>73</v>
      </c>
      <c r="B7" s="2"/>
      <c r="C7" s="8">
        <v>42369</v>
      </c>
      <c r="D7" s="8">
        <v>42735</v>
      </c>
      <c r="E7" s="8">
        <v>43100</v>
      </c>
      <c r="F7" s="8">
        <v>43465</v>
      </c>
      <c r="G7" s="8">
        <v>43830</v>
      </c>
      <c r="H7" s="50"/>
      <c r="I7" s="65"/>
      <c r="K7" s="50"/>
      <c r="L7" s="50"/>
      <c r="M7" s="50"/>
      <c r="N7" s="50"/>
      <c r="P7" s="122"/>
      <c r="Q7" s="123"/>
      <c r="R7" s="123"/>
      <c r="S7" s="123"/>
      <c r="T7" s="123"/>
      <c r="U7" s="123"/>
      <c r="V7" s="123"/>
      <c r="W7" s="123"/>
      <c r="X7" s="123"/>
      <c r="Y7" s="123"/>
      <c r="Z7" s="124"/>
    </row>
    <row r="8" spans="1:26" x14ac:dyDescent="0.25">
      <c r="H8" s="51"/>
      <c r="I8" s="51"/>
      <c r="J8" s="51"/>
      <c r="K8" s="51"/>
      <c r="L8" s="51"/>
      <c r="M8" s="51"/>
      <c r="N8" s="51"/>
    </row>
    <row r="9" spans="1:26" x14ac:dyDescent="0.25">
      <c r="A9" s="3" t="s">
        <v>1</v>
      </c>
      <c r="B9" s="3"/>
      <c r="H9" s="51"/>
      <c r="I9" s="51"/>
      <c r="J9" s="51"/>
      <c r="K9" s="51"/>
      <c r="L9" s="51"/>
      <c r="M9" s="51"/>
      <c r="N9" s="51"/>
    </row>
    <row r="10" spans="1:26" x14ac:dyDescent="0.25">
      <c r="A10" s="2" t="s">
        <v>69</v>
      </c>
      <c r="B10" s="2" t="s">
        <v>74</v>
      </c>
      <c r="C10" s="42">
        <v>108</v>
      </c>
      <c r="D10" s="18">
        <f>C10+$C10*$L16</f>
        <v>129.6</v>
      </c>
      <c r="E10" s="18">
        <f>D10+$C10*$L16</f>
        <v>151.19999999999999</v>
      </c>
      <c r="F10" s="18">
        <f>E10+$C10*$L16</f>
        <v>172.79999999999998</v>
      </c>
      <c r="G10" s="18">
        <f>F10+$C10*$L16</f>
        <v>194.39999999999998</v>
      </c>
      <c r="H10" s="52"/>
      <c r="I10" s="52"/>
      <c r="J10" s="52"/>
      <c r="K10" s="52"/>
      <c r="L10" s="52"/>
      <c r="M10" s="52"/>
      <c r="N10" s="52"/>
    </row>
    <row r="11" spans="1:26" x14ac:dyDescent="0.25">
      <c r="A11" s="2" t="s">
        <v>70</v>
      </c>
      <c r="B11" s="2" t="s">
        <v>74</v>
      </c>
      <c r="C11" s="42">
        <v>98</v>
      </c>
      <c r="D11" s="43">
        <v>100</v>
      </c>
      <c r="E11" s="43">
        <v>88</v>
      </c>
      <c r="F11" s="43">
        <v>85</v>
      </c>
      <c r="G11" s="43">
        <v>90</v>
      </c>
      <c r="H11" s="53"/>
      <c r="I11" s="53"/>
      <c r="J11" s="53"/>
      <c r="K11" s="53"/>
      <c r="L11" s="53"/>
      <c r="M11" s="53"/>
      <c r="N11" s="53"/>
    </row>
    <row r="12" spans="1:26" x14ac:dyDescent="0.25">
      <c r="A12" s="2" t="s">
        <v>71</v>
      </c>
      <c r="B12" s="2" t="s">
        <v>74</v>
      </c>
      <c r="C12" s="42">
        <v>10</v>
      </c>
      <c r="D12" s="43">
        <v>20</v>
      </c>
      <c r="E12" s="43">
        <v>50</v>
      </c>
      <c r="F12" s="43">
        <v>60</v>
      </c>
      <c r="G12" s="43">
        <v>80</v>
      </c>
      <c r="H12" s="53"/>
      <c r="I12" s="53"/>
      <c r="J12" s="53"/>
      <c r="K12" s="53"/>
      <c r="L12" s="53"/>
      <c r="M12" s="53"/>
      <c r="N12" s="53"/>
    </row>
    <row r="13" spans="1:26" x14ac:dyDescent="0.25">
      <c r="C13" s="16">
        <f>SUM(C10:C12)</f>
        <v>216</v>
      </c>
      <c r="D13" s="16">
        <f>SUM(D10:D12)</f>
        <v>249.6</v>
      </c>
      <c r="E13" s="16">
        <f>SUM(E10:E12)</f>
        <v>289.2</v>
      </c>
      <c r="F13" s="16">
        <f>SUM(F10:F12)</f>
        <v>317.79999999999995</v>
      </c>
      <c r="G13" s="16">
        <f>SUM(G10:G12)</f>
        <v>364.4</v>
      </c>
      <c r="H13" s="52"/>
      <c r="I13" s="52"/>
      <c r="J13" s="52"/>
      <c r="K13" s="52"/>
      <c r="L13" s="52"/>
      <c r="M13" s="52"/>
      <c r="N13" s="52"/>
    </row>
    <row r="14" spans="1:26" x14ac:dyDescent="0.25">
      <c r="M14" s="51"/>
      <c r="N14" s="51"/>
    </row>
    <row r="15" spans="1:26" x14ac:dyDescent="0.25">
      <c r="A15" s="3" t="s">
        <v>61</v>
      </c>
      <c r="B15" s="11"/>
      <c r="C15" s="66" t="str">
        <f>A10</f>
        <v>Jackets</v>
      </c>
      <c r="D15" s="66" t="str">
        <f>A11</f>
        <v>Topsides</v>
      </c>
      <c r="E15" s="95" t="str">
        <f>A12</f>
        <v>Other structures</v>
      </c>
    </row>
    <row r="16" spans="1:26" x14ac:dyDescent="0.25">
      <c r="A16" s="2" t="s">
        <v>72</v>
      </c>
      <c r="B16" s="12" t="s">
        <v>2</v>
      </c>
      <c r="C16" s="9">
        <v>0.6</v>
      </c>
      <c r="D16" s="9">
        <v>0.4</v>
      </c>
      <c r="E16" s="9">
        <v>0.75</v>
      </c>
      <c r="H16" s="2" t="s">
        <v>82</v>
      </c>
      <c r="L16" s="9">
        <v>0.2</v>
      </c>
    </row>
    <row r="17" spans="1:14" x14ac:dyDescent="0.25">
      <c r="A17" s="2" t="s">
        <v>79</v>
      </c>
      <c r="B17" s="12" t="s">
        <v>2</v>
      </c>
      <c r="C17" s="9">
        <v>0.3</v>
      </c>
      <c r="D17" s="9">
        <v>0.3</v>
      </c>
      <c r="E17" s="9">
        <v>0.25</v>
      </c>
    </row>
    <row r="18" spans="1:14" x14ac:dyDescent="0.25">
      <c r="A18" s="2" t="s">
        <v>75</v>
      </c>
      <c r="B18" s="12" t="s">
        <v>2</v>
      </c>
      <c r="C18" s="9">
        <v>0.1</v>
      </c>
      <c r="D18" s="9">
        <v>0.3</v>
      </c>
      <c r="E18" s="9"/>
    </row>
    <row r="19" spans="1:14" x14ac:dyDescent="0.25">
      <c r="C19" s="5">
        <f>SUM(C16:C18)</f>
        <v>0.99999999999999989</v>
      </c>
      <c r="D19" s="5">
        <f>SUM(D16:D18)</f>
        <v>1</v>
      </c>
      <c r="E19" s="5">
        <f>SUM(E16:E18)</f>
        <v>1</v>
      </c>
    </row>
    <row r="20" spans="1:14" x14ac:dyDescent="0.25">
      <c r="C20" s="21"/>
      <c r="D20" s="21"/>
      <c r="E20" s="21"/>
    </row>
    <row r="21" spans="1:14" x14ac:dyDescent="0.25">
      <c r="A21" s="2" t="s">
        <v>3</v>
      </c>
      <c r="B21" s="12" t="s">
        <v>2</v>
      </c>
      <c r="C21" s="9">
        <v>0.3</v>
      </c>
      <c r="D21" s="9">
        <v>0.35</v>
      </c>
      <c r="E21" s="9">
        <v>0.5</v>
      </c>
    </row>
    <row r="22" spans="1:14" x14ac:dyDescent="0.25">
      <c r="A22" s="2" t="s">
        <v>4</v>
      </c>
      <c r="B22" s="12" t="s">
        <v>2</v>
      </c>
      <c r="C22" s="21">
        <f>100%-C21</f>
        <v>0.7</v>
      </c>
      <c r="D22" s="21">
        <f>100%-D21</f>
        <v>0.65</v>
      </c>
      <c r="E22" s="21">
        <f>100%-E21</f>
        <v>0.5</v>
      </c>
    </row>
    <row r="23" spans="1:14" x14ac:dyDescent="0.25">
      <c r="C23" s="21"/>
      <c r="D23" s="21"/>
      <c r="E23" s="21"/>
    </row>
    <row r="24" spans="1:14" x14ac:dyDescent="0.25">
      <c r="A24" s="3" t="s">
        <v>5</v>
      </c>
    </row>
    <row r="25" spans="1:14" x14ac:dyDescent="0.25">
      <c r="A25" s="2" t="s">
        <v>80</v>
      </c>
      <c r="B25" s="2" t="s">
        <v>74</v>
      </c>
      <c r="C25" s="17">
        <v>20</v>
      </c>
      <c r="D25" s="17">
        <v>21</v>
      </c>
      <c r="E25" s="17">
        <v>33</v>
      </c>
      <c r="F25" s="17">
        <v>34</v>
      </c>
      <c r="G25" s="17">
        <v>35</v>
      </c>
      <c r="H25" s="54"/>
      <c r="I25" s="54"/>
      <c r="J25" s="54"/>
      <c r="K25" s="54"/>
      <c r="L25" s="54"/>
      <c r="M25" s="54"/>
      <c r="N25" s="54"/>
    </row>
    <row r="26" spans="1:14" x14ac:dyDescent="0.25">
      <c r="A26" s="2" t="s">
        <v>6</v>
      </c>
      <c r="B26" s="2" t="s">
        <v>74</v>
      </c>
      <c r="C26" s="17">
        <v>5</v>
      </c>
      <c r="D26" s="17">
        <v>5</v>
      </c>
      <c r="E26" s="17">
        <v>5</v>
      </c>
      <c r="F26" s="17">
        <v>10</v>
      </c>
      <c r="G26" s="17">
        <v>5</v>
      </c>
      <c r="H26" s="54"/>
      <c r="I26" s="54"/>
      <c r="J26" s="54"/>
      <c r="K26" s="54"/>
      <c r="L26" s="54"/>
      <c r="M26" s="54"/>
      <c r="N26" s="54"/>
    </row>
    <row r="27" spans="1:14" x14ac:dyDescent="0.25">
      <c r="A27" s="2" t="s">
        <v>7</v>
      </c>
      <c r="B27" s="2" t="s">
        <v>74</v>
      </c>
      <c r="C27" s="17">
        <v>10</v>
      </c>
      <c r="D27" s="17">
        <v>11</v>
      </c>
      <c r="E27" s="17">
        <v>12</v>
      </c>
      <c r="F27" s="17">
        <v>13</v>
      </c>
      <c r="G27" s="17">
        <v>14</v>
      </c>
      <c r="H27" s="54"/>
      <c r="I27" s="54"/>
      <c r="J27" s="54"/>
      <c r="K27" s="54"/>
      <c r="L27" s="54"/>
      <c r="M27" s="54"/>
      <c r="N27" s="54"/>
    </row>
    <row r="28" spans="1:14" x14ac:dyDescent="0.25">
      <c r="C28" s="16">
        <f>SUM(C25:C27)</f>
        <v>35</v>
      </c>
      <c r="D28" s="16">
        <f>SUM(D25:D27)</f>
        <v>37</v>
      </c>
      <c r="E28" s="16">
        <f>SUM(E25:E27)</f>
        <v>50</v>
      </c>
      <c r="F28" s="16">
        <f>SUM(F25:F27)</f>
        <v>57</v>
      </c>
      <c r="G28" s="16">
        <f>SUM(G25:G27)</f>
        <v>54</v>
      </c>
      <c r="H28" s="52"/>
      <c r="I28" s="52"/>
      <c r="J28" s="52"/>
      <c r="K28" s="52"/>
      <c r="L28" s="52"/>
      <c r="M28" s="52"/>
      <c r="N28" s="52"/>
    </row>
    <row r="29" spans="1:14" x14ac:dyDescent="0.25">
      <c r="E29" s="18"/>
      <c r="F29" s="18"/>
      <c r="G29" s="18"/>
      <c r="H29" s="18"/>
      <c r="I29" s="18"/>
      <c r="J29" s="18"/>
      <c r="K29" s="18"/>
      <c r="L29" s="18"/>
      <c r="M29" s="18"/>
      <c r="N29" s="18"/>
    </row>
    <row r="30" spans="1:14" x14ac:dyDescent="0.25">
      <c r="A30" s="3" t="s">
        <v>8</v>
      </c>
      <c r="B30" s="13" t="s">
        <v>74</v>
      </c>
      <c r="H30" s="3" t="s">
        <v>9</v>
      </c>
      <c r="J30" s="18"/>
      <c r="K30" s="18"/>
    </row>
    <row r="31" spans="1:14" x14ac:dyDescent="0.25">
      <c r="A31" s="3"/>
      <c r="B31" s="14" t="s">
        <v>10</v>
      </c>
      <c r="C31" s="12" t="s">
        <v>11</v>
      </c>
      <c r="D31" s="12" t="s">
        <v>12</v>
      </c>
      <c r="H31" s="2" t="s">
        <v>13</v>
      </c>
      <c r="K31" s="12" t="s">
        <v>2</v>
      </c>
      <c r="L31" s="9">
        <v>0.2</v>
      </c>
    </row>
    <row r="32" spans="1:14" x14ac:dyDescent="0.25">
      <c r="A32" s="2" t="s">
        <v>58</v>
      </c>
      <c r="B32" s="44">
        <f>C32+D32</f>
        <v>80</v>
      </c>
      <c r="C32" s="17">
        <v>80</v>
      </c>
      <c r="D32" s="17">
        <v>0</v>
      </c>
      <c r="L32" s="18"/>
    </row>
    <row r="33" spans="1:13" x14ac:dyDescent="0.25">
      <c r="A33" s="2" t="s">
        <v>83</v>
      </c>
      <c r="B33" s="44">
        <f>C33+D33</f>
        <v>46</v>
      </c>
      <c r="C33" s="17">
        <v>60</v>
      </c>
      <c r="D33" s="17">
        <v>-14</v>
      </c>
      <c r="H33" s="3" t="s">
        <v>55</v>
      </c>
      <c r="J33" s="18"/>
      <c r="K33" s="18"/>
    </row>
    <row r="34" spans="1:13" x14ac:dyDescent="0.25">
      <c r="A34" s="2" t="s">
        <v>84</v>
      </c>
      <c r="B34" s="44">
        <f>C34+D34</f>
        <v>30</v>
      </c>
      <c r="C34" s="17">
        <v>40</v>
      </c>
      <c r="D34" s="17">
        <v>-10</v>
      </c>
      <c r="H34" s="2" t="s">
        <v>56</v>
      </c>
      <c r="K34" s="12" t="s">
        <v>2</v>
      </c>
      <c r="L34" s="9">
        <v>1.4999999999999999E-2</v>
      </c>
    </row>
    <row r="35" spans="1:13" x14ac:dyDescent="0.25">
      <c r="A35" s="2" t="s">
        <v>76</v>
      </c>
      <c r="B35" s="1">
        <f>C35+D35</f>
        <v>8</v>
      </c>
      <c r="C35" s="17">
        <v>12</v>
      </c>
      <c r="D35" s="17">
        <v>-4</v>
      </c>
      <c r="H35"/>
      <c r="I35"/>
      <c r="J35"/>
      <c r="K35"/>
      <c r="L35"/>
      <c r="M35"/>
    </row>
    <row r="36" spans="1:13" x14ac:dyDescent="0.25">
      <c r="A36" s="2" t="s">
        <v>16</v>
      </c>
      <c r="B36" s="15">
        <f>SUM(B32:B35)</f>
        <v>164</v>
      </c>
      <c r="C36" s="15">
        <f>SUM(C32:C35)</f>
        <v>192</v>
      </c>
      <c r="D36" s="15">
        <f>SUM(D32:D35)</f>
        <v>-28</v>
      </c>
      <c r="H36" s="3" t="s">
        <v>14</v>
      </c>
      <c r="L36" s="18"/>
    </row>
    <row r="37" spans="1:13" x14ac:dyDescent="0.25">
      <c r="H37" s="2" t="s">
        <v>90</v>
      </c>
      <c r="K37" s="12" t="s">
        <v>15</v>
      </c>
      <c r="L37" s="17">
        <v>30</v>
      </c>
    </row>
    <row r="38" spans="1:13" x14ac:dyDescent="0.25">
      <c r="A38" s="2" t="s">
        <v>85</v>
      </c>
      <c r="B38" s="10">
        <v>6</v>
      </c>
      <c r="H38" s="2" t="s">
        <v>88</v>
      </c>
      <c r="K38" s="12" t="s">
        <v>15</v>
      </c>
      <c r="L38" s="17">
        <v>60</v>
      </c>
    </row>
    <row r="39" spans="1:13" x14ac:dyDescent="0.25">
      <c r="A39" s="2" t="s">
        <v>86</v>
      </c>
      <c r="B39" s="10">
        <v>26</v>
      </c>
      <c r="H39" s="2" t="s">
        <v>89</v>
      </c>
      <c r="K39" s="12" t="s">
        <v>15</v>
      </c>
      <c r="L39" s="17">
        <v>45</v>
      </c>
    </row>
    <row r="40" spans="1:13" x14ac:dyDescent="0.25">
      <c r="A40" s="2" t="s">
        <v>21</v>
      </c>
      <c r="B40" s="10">
        <v>5</v>
      </c>
      <c r="H40" s="2" t="s">
        <v>17</v>
      </c>
      <c r="K40" s="12" t="s">
        <v>15</v>
      </c>
      <c r="L40" s="17">
        <v>365</v>
      </c>
    </row>
    <row r="41" spans="1:13" x14ac:dyDescent="0.25">
      <c r="B41" s="15">
        <f>SUM(B38:B40)</f>
        <v>37</v>
      </c>
      <c r="H41" s="2" t="s">
        <v>19</v>
      </c>
      <c r="K41" s="12" t="s">
        <v>74</v>
      </c>
      <c r="L41" s="17">
        <v>5</v>
      </c>
    </row>
    <row r="42" spans="1:13" x14ac:dyDescent="0.25">
      <c r="A42" s="2" t="s">
        <v>87</v>
      </c>
      <c r="B42" s="10">
        <v>8</v>
      </c>
      <c r="L42" s="18"/>
    </row>
    <row r="43" spans="1:13" x14ac:dyDescent="0.25">
      <c r="A43" s="2" t="s">
        <v>23</v>
      </c>
      <c r="B43" s="10">
        <v>5</v>
      </c>
      <c r="H43" s="3" t="s">
        <v>77</v>
      </c>
      <c r="L43" s="18"/>
    </row>
    <row r="44" spans="1:13" x14ac:dyDescent="0.25">
      <c r="A44" s="2" t="s">
        <v>25</v>
      </c>
      <c r="B44" s="10">
        <v>4</v>
      </c>
      <c r="H44" s="2" t="s">
        <v>62</v>
      </c>
      <c r="K44" s="12" t="s">
        <v>2</v>
      </c>
      <c r="L44" s="19">
        <v>0.25</v>
      </c>
    </row>
    <row r="45" spans="1:13" x14ac:dyDescent="0.25">
      <c r="A45" s="2" t="s">
        <v>26</v>
      </c>
      <c r="B45" s="10">
        <v>42</v>
      </c>
      <c r="L45" s="18"/>
    </row>
    <row r="46" spans="1:13" x14ac:dyDescent="0.25">
      <c r="B46" s="15">
        <f>SUM(B42:B45)</f>
        <v>59</v>
      </c>
      <c r="H46" s="3" t="s">
        <v>24</v>
      </c>
      <c r="L46" s="18"/>
    </row>
    <row r="47" spans="1:13" x14ac:dyDescent="0.25">
      <c r="H47" s="2" t="str">
        <f>A32</f>
        <v>Land</v>
      </c>
      <c r="K47" s="12" t="s">
        <v>2</v>
      </c>
      <c r="L47" s="19">
        <v>0.04</v>
      </c>
    </row>
    <row r="48" spans="1:13" ht="16.5" thickBot="1" x14ac:dyDescent="0.3">
      <c r="A48" s="4" t="s">
        <v>27</v>
      </c>
      <c r="B48" s="23">
        <f>B36+B41-B46</f>
        <v>142</v>
      </c>
      <c r="H48" s="2" t="str">
        <f t="shared" ref="H48:H50" si="0">A33</f>
        <v>Crawler cranes</v>
      </c>
      <c r="K48" s="12" t="s">
        <v>2</v>
      </c>
      <c r="L48" s="19">
        <v>0.25</v>
      </c>
    </row>
    <row r="49" spans="1:12" ht="16.5" thickTop="1" x14ac:dyDescent="0.25">
      <c r="A49" s="4"/>
      <c r="H49" s="2" t="str">
        <f t="shared" si="0"/>
        <v>Equipment</v>
      </c>
      <c r="K49" s="12" t="s">
        <v>2</v>
      </c>
      <c r="L49" s="19">
        <v>0.1</v>
      </c>
    </row>
    <row r="50" spans="1:12" x14ac:dyDescent="0.25">
      <c r="A50" s="2" t="s">
        <v>29</v>
      </c>
      <c r="B50" s="10">
        <v>160</v>
      </c>
      <c r="H50" s="2" t="str">
        <f t="shared" si="0"/>
        <v>IT</v>
      </c>
      <c r="K50" s="12" t="s">
        <v>2</v>
      </c>
      <c r="L50" s="19">
        <v>0.05</v>
      </c>
    </row>
    <row r="51" spans="1:12" x14ac:dyDescent="0.25">
      <c r="A51" s="2" t="s">
        <v>31</v>
      </c>
      <c r="B51" s="10">
        <v>-18</v>
      </c>
      <c r="H51" s="2"/>
      <c r="K51" s="12"/>
      <c r="L51"/>
    </row>
    <row r="52" spans="1:12" ht="16.5" thickBot="1" x14ac:dyDescent="0.3">
      <c r="B52" s="23">
        <f>SUM(B50:B51)</f>
        <v>142</v>
      </c>
      <c r="H52" s="41" t="s">
        <v>28</v>
      </c>
      <c r="L52" s="18"/>
    </row>
    <row r="53" spans="1:12" ht="16.5" thickTop="1" x14ac:dyDescent="0.25">
      <c r="H53" s="2" t="s">
        <v>30</v>
      </c>
      <c r="K53" s="12" t="s">
        <v>2</v>
      </c>
      <c r="L53" s="19">
        <v>0.25</v>
      </c>
    </row>
    <row r="54" spans="1:12" x14ac:dyDescent="0.25">
      <c r="H54" s="2" t="s">
        <v>32</v>
      </c>
      <c r="K54" s="12" t="s">
        <v>2</v>
      </c>
      <c r="L54" s="19">
        <v>0.5</v>
      </c>
    </row>
    <row r="55" spans="1:12" x14ac:dyDescent="0.25">
      <c r="A55" s="2"/>
    </row>
    <row r="56" spans="1:12" x14ac:dyDescent="0.25">
      <c r="A56" s="2"/>
    </row>
    <row r="57" spans="1:12" x14ac:dyDescent="0.25">
      <c r="A57" s="2"/>
    </row>
  </sheetData>
  <mergeCells count="1">
    <mergeCell ref="P2:Z7"/>
  </mergeCells>
  <phoneticPr fontId="0" type="noConversion"/>
  <pageMargins left="0.35433070866141736" right="0.35433070866141736" top="0.59055118110236227" bottom="0.59055118110236227" header="0.31496062992125984" footer="0.51181102362204722"/>
  <pageSetup paperSize="9" scale="95" orientation="landscape" horizontalDpi="300" verticalDpi="300" r:id="rId1"/>
  <headerFooter alignWithMargins="0">
    <oddFooter>&amp;L&amp;F&amp;C&amp;A&amp;R&amp;P</oddFooter>
  </headerFooter>
  <rowBreaks count="1" manualBreakCount="1">
    <brk id="28"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AC32"/>
  <sheetViews>
    <sheetView showGridLines="0" zoomScale="75" workbookViewId="0">
      <selection activeCell="S32" sqref="S32"/>
    </sheetView>
  </sheetViews>
  <sheetFormatPr defaultRowHeight="15.75" x14ac:dyDescent="0.25"/>
  <cols>
    <col min="1" max="1" width="40.83203125" style="1" customWidth="1"/>
    <col min="2" max="7" width="10.83203125" style="1" customWidth="1"/>
    <col min="8" max="8" width="79.5" style="1" bestFit="1" customWidth="1"/>
    <col min="9" max="16384" width="9.33203125" style="1"/>
  </cols>
  <sheetData>
    <row r="1" spans="1:29" x14ac:dyDescent="0.25">
      <c r="A1" s="7">
        <f>Inputs!A1</f>
        <v>0</v>
      </c>
    </row>
    <row r="2" spans="1:29" ht="20.25" x14ac:dyDescent="0.3">
      <c r="A2" s="97">
        <f>Inputs!A2</f>
        <v>0</v>
      </c>
      <c r="B2" s="98"/>
      <c r="C2" s="98"/>
      <c r="D2" s="98"/>
      <c r="E2" s="98"/>
      <c r="F2" s="98"/>
      <c r="G2" s="98"/>
      <c r="J2" s="99"/>
      <c r="K2" s="103"/>
      <c r="L2" s="104" t="s">
        <v>91</v>
      </c>
      <c r="M2" s="104"/>
      <c r="N2" s="104"/>
      <c r="O2" s="99"/>
      <c r="P2" s="99"/>
      <c r="Q2" s="99"/>
    </row>
    <row r="3" spans="1:29" x14ac:dyDescent="0.25">
      <c r="A3" s="98"/>
      <c r="B3" s="98"/>
      <c r="C3" s="98"/>
      <c r="D3" s="98"/>
      <c r="E3" s="98"/>
      <c r="F3" s="98"/>
      <c r="G3" s="98"/>
      <c r="J3" s="99"/>
      <c r="K3" s="99"/>
      <c r="L3" s="99"/>
      <c r="M3" s="99"/>
      <c r="N3" s="99"/>
      <c r="O3" s="99"/>
      <c r="P3" s="99"/>
      <c r="Q3" s="99"/>
    </row>
    <row r="4" spans="1:29" ht="16.5" thickBot="1" x14ac:dyDescent="0.3"/>
    <row r="5" spans="1:29" x14ac:dyDescent="0.25">
      <c r="A5" s="3" t="s">
        <v>33</v>
      </c>
      <c r="B5" s="67" t="s">
        <v>59</v>
      </c>
      <c r="C5" s="71">
        <f>Inputs!C7</f>
        <v>42369</v>
      </c>
      <c r="D5" s="71">
        <f>Inputs!D7</f>
        <v>42735</v>
      </c>
      <c r="E5" s="71">
        <f>Inputs!E7</f>
        <v>43100</v>
      </c>
      <c r="F5" s="71">
        <f>Inputs!F7</f>
        <v>43465</v>
      </c>
      <c r="G5" s="71">
        <f>Inputs!G7</f>
        <v>43830</v>
      </c>
      <c r="H5" s="109" t="s">
        <v>95</v>
      </c>
      <c r="I5" s="45"/>
      <c r="J5" s="67" t="s">
        <v>59</v>
      </c>
      <c r="K5" s="71">
        <v>42369</v>
      </c>
      <c r="L5" s="71">
        <v>42735</v>
      </c>
      <c r="M5" s="71">
        <v>43100</v>
      </c>
      <c r="N5" s="71">
        <v>43465</v>
      </c>
      <c r="O5" s="71">
        <v>43830</v>
      </c>
      <c r="T5" s="125" t="s">
        <v>96</v>
      </c>
      <c r="U5" s="126"/>
      <c r="V5" s="126"/>
      <c r="W5" s="126"/>
      <c r="X5" s="126"/>
      <c r="Y5" s="126"/>
      <c r="Z5" s="126"/>
      <c r="AA5" s="127"/>
      <c r="AB5" s="127"/>
      <c r="AC5" s="128"/>
    </row>
    <row r="6" spans="1:29" x14ac:dyDescent="0.25">
      <c r="A6" s="2"/>
      <c r="B6" s="73" t="s">
        <v>74</v>
      </c>
      <c r="C6" s="24"/>
      <c r="D6" s="24"/>
      <c r="E6" s="24"/>
      <c r="F6" s="24"/>
      <c r="G6" s="24"/>
      <c r="H6" s="29"/>
      <c r="I6" s="29"/>
      <c r="J6" s="73" t="s">
        <v>74</v>
      </c>
      <c r="K6" s="24"/>
      <c r="L6" s="24"/>
      <c r="M6" s="24"/>
      <c r="N6" s="24"/>
      <c r="O6" s="24"/>
      <c r="T6" s="129" t="s">
        <v>101</v>
      </c>
      <c r="U6" s="130"/>
      <c r="V6" s="130"/>
      <c r="W6" s="130"/>
      <c r="X6" s="130"/>
      <c r="Y6" s="130"/>
      <c r="Z6" s="130"/>
      <c r="AA6" s="130"/>
      <c r="AB6" s="39"/>
      <c r="AC6" s="131"/>
    </row>
    <row r="7" spans="1:29" x14ac:dyDescent="0.25">
      <c r="A7" s="22" t="s">
        <v>34</v>
      </c>
      <c r="B7" s="74"/>
      <c r="C7" s="24"/>
      <c r="D7" s="24"/>
      <c r="E7" s="24"/>
      <c r="F7" s="24"/>
      <c r="G7" s="24"/>
      <c r="H7" s="29"/>
      <c r="I7" s="29"/>
      <c r="J7" s="74"/>
      <c r="K7" s="24"/>
      <c r="L7" s="24"/>
      <c r="M7" s="24"/>
      <c r="N7" s="24"/>
      <c r="O7" s="24"/>
      <c r="T7" s="129" t="s">
        <v>92</v>
      </c>
      <c r="U7" s="130"/>
      <c r="V7" s="130"/>
      <c r="W7" s="130"/>
      <c r="X7" s="130"/>
      <c r="Y7" s="130"/>
      <c r="Z7" s="130"/>
      <c r="AA7" s="130"/>
      <c r="AB7" s="130"/>
      <c r="AC7" s="131"/>
    </row>
    <row r="8" spans="1:29" x14ac:dyDescent="0.25">
      <c r="A8" s="4" t="str">
        <f>Inputs!A32</f>
        <v>Land</v>
      </c>
      <c r="B8" s="75"/>
      <c r="C8" s="24">
        <f>Inputs!$C32*Inputs!$L47</f>
        <v>3.2</v>
      </c>
      <c r="D8" s="24">
        <f>Inputs!$C32*Inputs!$L47</f>
        <v>3.2</v>
      </c>
      <c r="E8" s="24">
        <f>Inputs!$C32*Inputs!$L47</f>
        <v>3.2</v>
      </c>
      <c r="F8" s="24">
        <f>Inputs!$C32*Inputs!$L47</f>
        <v>3.2</v>
      </c>
      <c r="G8" s="24">
        <f>Inputs!$C32*Inputs!$L47</f>
        <v>3.2</v>
      </c>
      <c r="H8" s="112" t="s">
        <v>104</v>
      </c>
      <c r="I8" s="29"/>
      <c r="J8" s="75"/>
      <c r="K8" s="24"/>
      <c r="L8" s="24"/>
      <c r="M8" s="24"/>
      <c r="N8" s="24"/>
      <c r="O8" s="24"/>
      <c r="T8" s="129" t="s">
        <v>93</v>
      </c>
      <c r="U8" s="130"/>
      <c r="V8" s="130"/>
      <c r="W8" s="130"/>
      <c r="X8" s="130"/>
      <c r="Y8" s="130"/>
      <c r="Z8" s="130"/>
      <c r="AA8" s="130"/>
      <c r="AB8" s="130"/>
      <c r="AC8" s="131"/>
    </row>
    <row r="9" spans="1:29" ht="16.5" thickBot="1" x14ac:dyDescent="0.3">
      <c r="A9" s="4" t="str">
        <f>Inputs!A33</f>
        <v>Crawler cranes</v>
      </c>
      <c r="B9" s="75"/>
      <c r="C9" s="24">
        <f>Inputs!$C33*Inputs!$L48</f>
        <v>15</v>
      </c>
      <c r="D9" s="24">
        <f>Inputs!$C33*Inputs!$L48</f>
        <v>15</v>
      </c>
      <c r="E9" s="24">
        <f>Inputs!$C33*Inputs!$L48</f>
        <v>15</v>
      </c>
      <c r="F9" s="24">
        <f>Inputs!$C33*Inputs!$L48</f>
        <v>15</v>
      </c>
      <c r="G9" s="24">
        <f>Inputs!$C33*Inputs!$L48</f>
        <v>15</v>
      </c>
      <c r="H9" s="29"/>
      <c r="I9" s="29"/>
      <c r="J9" s="75"/>
      <c r="K9" s="24"/>
      <c r="L9" s="24"/>
      <c r="M9" s="24"/>
      <c r="N9" s="24"/>
      <c r="O9" s="24"/>
      <c r="T9" s="132" t="s">
        <v>103</v>
      </c>
      <c r="U9" s="133"/>
      <c r="V9" s="133"/>
      <c r="W9" s="133"/>
      <c r="X9" s="133"/>
      <c r="Y9" s="133"/>
      <c r="Z9" s="133"/>
      <c r="AA9" s="133"/>
      <c r="AB9" s="133"/>
      <c r="AC9" s="134"/>
    </row>
    <row r="10" spans="1:29" x14ac:dyDescent="0.25">
      <c r="A10" s="4" t="str">
        <f>Inputs!A34</f>
        <v>Equipment</v>
      </c>
      <c r="B10" s="75"/>
      <c r="C10" s="24">
        <f>Inputs!$C34*Inputs!$L49</f>
        <v>4</v>
      </c>
      <c r="D10" s="24">
        <f>Inputs!$C34*Inputs!$L49</f>
        <v>4</v>
      </c>
      <c r="E10" s="24">
        <f>Inputs!$C34*Inputs!$L49</f>
        <v>4</v>
      </c>
      <c r="F10" s="24">
        <f>Inputs!$C34*Inputs!$L49</f>
        <v>4</v>
      </c>
      <c r="G10" s="24">
        <f>Inputs!$C34*Inputs!$L49</f>
        <v>4</v>
      </c>
      <c r="H10" s="29"/>
      <c r="I10" s="29"/>
      <c r="J10" s="75"/>
      <c r="K10" s="24"/>
      <c r="L10" s="24"/>
      <c r="M10" s="24"/>
      <c r="N10" s="24"/>
      <c r="O10" s="24"/>
    </row>
    <row r="11" spans="1:29" x14ac:dyDescent="0.25">
      <c r="A11" s="4" t="str">
        <f>Inputs!A35</f>
        <v>IT</v>
      </c>
      <c r="B11" s="75"/>
      <c r="C11" s="24">
        <f>Inputs!$C35*Inputs!$L50</f>
        <v>0.60000000000000009</v>
      </c>
      <c r="D11" s="24">
        <f>Inputs!$C35*Inputs!$L50</f>
        <v>0.60000000000000009</v>
      </c>
      <c r="E11" s="24">
        <f>Inputs!$C35*Inputs!$L50</f>
        <v>0.60000000000000009</v>
      </c>
      <c r="F11" s="24">
        <f>Inputs!$C35*Inputs!$L50</f>
        <v>0.60000000000000009</v>
      </c>
      <c r="G11" s="24">
        <f>Inputs!$C35*Inputs!$L50</f>
        <v>0.60000000000000009</v>
      </c>
      <c r="H11" s="29"/>
      <c r="I11" s="29"/>
      <c r="J11" s="75"/>
      <c r="K11" s="24"/>
      <c r="L11" s="24"/>
      <c r="M11" s="24"/>
      <c r="N11" s="24"/>
      <c r="O11" s="24"/>
    </row>
    <row r="12" spans="1:29" x14ac:dyDescent="0.25">
      <c r="A12" s="2"/>
      <c r="B12" s="75"/>
      <c r="C12" s="101">
        <f>SUM(C8:C11)</f>
        <v>22.8</v>
      </c>
      <c r="D12" s="101">
        <f>SUM(D8:D11)</f>
        <v>22.8</v>
      </c>
      <c r="E12" s="101">
        <f>SUM(E8:E11)</f>
        <v>22.8</v>
      </c>
      <c r="F12" s="101">
        <f>SUM(F8:F11)</f>
        <v>22.8</v>
      </c>
      <c r="G12" s="101">
        <f>SUM(G8:G11)</f>
        <v>22.8</v>
      </c>
      <c r="H12" s="29"/>
      <c r="I12" s="29"/>
      <c r="J12" s="75"/>
      <c r="K12" s="101">
        <f>SUM(K8:K11)</f>
        <v>0</v>
      </c>
      <c r="L12" s="101">
        <f>SUM(L8:L11)</f>
        <v>0</v>
      </c>
      <c r="M12" s="101">
        <f>SUM(M8:M11)</f>
        <v>0</v>
      </c>
      <c r="N12" s="101">
        <f>SUM(N8:N11)</f>
        <v>0</v>
      </c>
      <c r="O12" s="101">
        <f>SUM(O8:O11)</f>
        <v>0</v>
      </c>
    </row>
    <row r="13" spans="1:29" x14ac:dyDescent="0.25">
      <c r="A13" s="3" t="s">
        <v>35</v>
      </c>
      <c r="B13" s="75"/>
      <c r="C13" s="32"/>
      <c r="D13" s="24"/>
      <c r="E13" s="24"/>
      <c r="F13" s="24"/>
      <c r="G13" s="24"/>
      <c r="H13" s="29"/>
      <c r="I13" s="29"/>
      <c r="J13" s="75"/>
      <c r="K13" s="32"/>
      <c r="L13" s="24"/>
      <c r="M13" s="24"/>
      <c r="N13" s="24"/>
      <c r="O13" s="24"/>
    </row>
    <row r="14" spans="1:29" x14ac:dyDescent="0.25">
      <c r="A14" s="2" t="str">
        <f>A8</f>
        <v>Land</v>
      </c>
      <c r="B14" s="68">
        <f>Inputs!B32</f>
        <v>80</v>
      </c>
      <c r="C14" s="24">
        <f>B14-C8</f>
        <v>76.8</v>
      </c>
      <c r="D14" s="24">
        <f t="shared" ref="D14:G17" si="0">C14-D8</f>
        <v>73.599999999999994</v>
      </c>
      <c r="E14" s="24">
        <f t="shared" si="0"/>
        <v>70.399999999999991</v>
      </c>
      <c r="F14" s="24">
        <f t="shared" si="0"/>
        <v>67.199999999999989</v>
      </c>
      <c r="G14" s="24">
        <f t="shared" si="0"/>
        <v>63.999999999999986</v>
      </c>
      <c r="H14" s="29"/>
      <c r="I14" s="29"/>
      <c r="J14" s="100">
        <f>Inputs!B32</f>
        <v>80</v>
      </c>
      <c r="K14" s="24"/>
      <c r="L14" s="24"/>
      <c r="M14" s="24"/>
      <c r="N14" s="24"/>
      <c r="O14" s="24"/>
    </row>
    <row r="15" spans="1:29" x14ac:dyDescent="0.25">
      <c r="A15" s="2" t="str">
        <f t="shared" ref="A15:A17" si="1">A9</f>
        <v>Crawler cranes</v>
      </c>
      <c r="B15" s="68">
        <f>Inputs!B33</f>
        <v>46</v>
      </c>
      <c r="C15" s="24">
        <f>B15-C9</f>
        <v>31</v>
      </c>
      <c r="D15" s="24">
        <f t="shared" si="0"/>
        <v>16</v>
      </c>
      <c r="E15" s="24">
        <f t="shared" si="0"/>
        <v>1</v>
      </c>
      <c r="F15" s="24">
        <f t="shared" si="0"/>
        <v>-14</v>
      </c>
      <c r="G15" s="24">
        <f t="shared" si="0"/>
        <v>-29</v>
      </c>
      <c r="H15" s="29"/>
      <c r="I15" s="29"/>
      <c r="J15" s="100">
        <f>Inputs!B33</f>
        <v>46</v>
      </c>
      <c r="K15" s="24"/>
      <c r="L15" s="24"/>
      <c r="M15" s="24"/>
      <c r="N15" s="24"/>
      <c r="O15" s="24"/>
    </row>
    <row r="16" spans="1:29" x14ac:dyDescent="0.25">
      <c r="A16" s="2" t="str">
        <f t="shared" si="1"/>
        <v>Equipment</v>
      </c>
      <c r="B16" s="68">
        <f>Inputs!B34</f>
        <v>30</v>
      </c>
      <c r="C16" s="24">
        <f>B16-C10</f>
        <v>26</v>
      </c>
      <c r="D16" s="24">
        <f t="shared" si="0"/>
        <v>22</v>
      </c>
      <c r="E16" s="24">
        <f t="shared" si="0"/>
        <v>18</v>
      </c>
      <c r="F16" s="24">
        <f t="shared" si="0"/>
        <v>14</v>
      </c>
      <c r="G16" s="24">
        <f t="shared" si="0"/>
        <v>10</v>
      </c>
      <c r="H16" s="29"/>
      <c r="I16" s="29"/>
      <c r="J16" s="100">
        <f>Inputs!B34</f>
        <v>30</v>
      </c>
      <c r="K16" s="24"/>
      <c r="L16" s="24"/>
      <c r="M16" s="24"/>
      <c r="N16" s="24"/>
      <c r="O16" s="24"/>
    </row>
    <row r="17" spans="1:15" x14ac:dyDescent="0.25">
      <c r="A17" s="2" t="str">
        <f t="shared" si="1"/>
        <v>IT</v>
      </c>
      <c r="B17" s="69">
        <f>Inputs!B35</f>
        <v>8</v>
      </c>
      <c r="C17" s="24">
        <f>B17-C11</f>
        <v>7.4</v>
      </c>
      <c r="D17" s="24">
        <f t="shared" si="0"/>
        <v>6.8000000000000007</v>
      </c>
      <c r="E17" s="24">
        <f t="shared" si="0"/>
        <v>6.2000000000000011</v>
      </c>
      <c r="F17" s="24">
        <f t="shared" si="0"/>
        <v>5.6000000000000014</v>
      </c>
      <c r="G17" s="24">
        <f t="shared" si="0"/>
        <v>5.0000000000000018</v>
      </c>
      <c r="H17" s="29"/>
      <c r="I17" s="29"/>
      <c r="J17" s="69">
        <f>Inputs!B35</f>
        <v>8</v>
      </c>
      <c r="K17" s="24"/>
      <c r="L17" s="24"/>
      <c r="M17" s="24"/>
      <c r="N17" s="24"/>
      <c r="O17" s="24"/>
    </row>
    <row r="18" spans="1:15" x14ac:dyDescent="0.25">
      <c r="A18" s="2"/>
      <c r="B18" s="68">
        <f t="shared" ref="B18:G18" si="2">SUM(B14:B17)</f>
        <v>164</v>
      </c>
      <c r="C18" s="101">
        <f t="shared" si="2"/>
        <v>141.20000000000002</v>
      </c>
      <c r="D18" s="101">
        <f t="shared" si="2"/>
        <v>118.39999999999999</v>
      </c>
      <c r="E18" s="101">
        <f t="shared" si="2"/>
        <v>95.6</v>
      </c>
      <c r="F18" s="101">
        <f t="shared" si="2"/>
        <v>72.799999999999983</v>
      </c>
      <c r="G18" s="101">
        <f t="shared" si="2"/>
        <v>49.999999999999986</v>
      </c>
      <c r="H18" s="29"/>
      <c r="I18" s="29"/>
      <c r="J18" s="68">
        <f>SUM(B14:B17)</f>
        <v>164</v>
      </c>
      <c r="K18" s="101">
        <f t="shared" ref="J18:O18" si="3">SUM(K14:K17)</f>
        <v>0</v>
      </c>
      <c r="L18" s="101">
        <f t="shared" si="3"/>
        <v>0</v>
      </c>
      <c r="M18" s="101">
        <f t="shared" si="3"/>
        <v>0</v>
      </c>
      <c r="N18" s="101">
        <f t="shared" si="3"/>
        <v>0</v>
      </c>
      <c r="O18" s="101">
        <f t="shared" si="3"/>
        <v>0</v>
      </c>
    </row>
    <row r="19" spans="1:15" x14ac:dyDescent="0.25">
      <c r="A19" s="22" t="s">
        <v>14</v>
      </c>
      <c r="B19" s="75"/>
      <c r="C19" s="32"/>
      <c r="D19" s="24"/>
      <c r="E19" s="24"/>
      <c r="F19" s="24"/>
      <c r="G19" s="24"/>
      <c r="H19" s="29"/>
      <c r="I19" s="29"/>
      <c r="J19" s="75"/>
      <c r="K19" s="32"/>
      <c r="L19" s="24"/>
      <c r="M19" s="24"/>
      <c r="N19" s="24"/>
      <c r="O19" s="24"/>
    </row>
    <row r="20" spans="1:15" x14ac:dyDescent="0.25">
      <c r="A20" s="4" t="str">
        <f>Inputs!A38</f>
        <v>Inventory</v>
      </c>
      <c r="B20" s="75"/>
      <c r="C20" s="32">
        <f>'P&amp;L'!C15*Inputs!$L37/Inputs!$L40</f>
        <v>11.860273972602737</v>
      </c>
      <c r="D20" s="24">
        <f>'P&amp;L'!D15*Inputs!$L37/Inputs!$L40</f>
        <v>13.620821917808218</v>
      </c>
      <c r="E20" s="24">
        <f>'P&amp;L'!E15*Inputs!$L37/Inputs!$L40</f>
        <v>15.455342465753423</v>
      </c>
      <c r="F20" s="24">
        <f>'P&amp;L'!F15*Inputs!$L37/Inputs!$L40</f>
        <v>16.94876712328767</v>
      </c>
      <c r="G20" s="24">
        <f>'P&amp;L'!G15*Inputs!$L37/Inputs!$L40</f>
        <v>19.280547945205477</v>
      </c>
      <c r="H20" s="29"/>
      <c r="I20" s="29"/>
      <c r="J20" s="75"/>
      <c r="K20" s="32"/>
      <c r="L20" s="24"/>
      <c r="M20" s="24"/>
      <c r="N20" s="24"/>
      <c r="O20" s="24"/>
    </row>
    <row r="21" spans="1:15" x14ac:dyDescent="0.25">
      <c r="A21" s="2" t="str">
        <f>Inputs!A39</f>
        <v>Accounts receivable (debtors)</v>
      </c>
      <c r="B21" s="75"/>
      <c r="C21" s="24">
        <f>'P&amp;L'!C10*Inputs!$L38/Inputs!$L40</f>
        <v>35.506849315068493</v>
      </c>
      <c r="D21" s="24">
        <f>'P&amp;L'!D10*Inputs!$L38/Inputs!$L40</f>
        <v>41.030136986301372</v>
      </c>
      <c r="E21" s="24">
        <f>'P&amp;L'!E10*Inputs!$L38/Inputs!$L40</f>
        <v>47.539726027397258</v>
      </c>
      <c r="F21" s="24">
        <f>'P&amp;L'!F10*Inputs!$L38/Inputs!$L40</f>
        <v>52.241095890410946</v>
      </c>
      <c r="G21" s="24">
        <f>'P&amp;L'!G10*Inputs!$L38/Inputs!$L40</f>
        <v>59.901369863013699</v>
      </c>
      <c r="H21" s="29"/>
      <c r="I21" s="29"/>
      <c r="J21" s="75"/>
      <c r="K21" s="24"/>
      <c r="L21" s="24"/>
      <c r="M21" s="24"/>
      <c r="N21" s="24"/>
      <c r="O21" s="24"/>
    </row>
    <row r="22" spans="1:15" x14ac:dyDescent="0.25">
      <c r="A22" s="2" t="str">
        <f>Inputs!A42</f>
        <v>Accounts payables (creditors)</v>
      </c>
      <c r="B22" s="75"/>
      <c r="C22" s="24">
        <f>'P&amp;L'!C10*Inputs!$L39/Inputs!$L40</f>
        <v>26.63013698630137</v>
      </c>
      <c r="D22" s="24">
        <f>'P&amp;L'!D10*Inputs!$L39/Inputs!$L40</f>
        <v>30.772602739726029</v>
      </c>
      <c r="E22" s="24">
        <f>'P&amp;L'!E10*Inputs!$L39/Inputs!$L40</f>
        <v>35.654794520547945</v>
      </c>
      <c r="F22" s="24">
        <f>'P&amp;L'!F10*Inputs!$L39/Inputs!$L40</f>
        <v>39.180821917808217</v>
      </c>
      <c r="G22" s="24">
        <f>'P&amp;L'!G10*Inputs!$L39/Inputs!$L40</f>
        <v>44.926027397260277</v>
      </c>
      <c r="H22" s="29"/>
      <c r="I22" s="29"/>
      <c r="J22" s="75"/>
      <c r="K22" s="24"/>
      <c r="L22" s="24"/>
      <c r="M22" s="24"/>
      <c r="N22" s="24"/>
      <c r="O22" s="24"/>
    </row>
    <row r="23" spans="1:15" x14ac:dyDescent="0.25">
      <c r="A23" s="2"/>
      <c r="B23" s="76"/>
      <c r="C23" s="24"/>
      <c r="D23" s="24"/>
      <c r="E23" s="24"/>
      <c r="F23" s="24"/>
      <c r="G23" s="24"/>
      <c r="H23" s="29"/>
      <c r="I23" s="29"/>
      <c r="J23" s="76"/>
      <c r="K23" s="24"/>
      <c r="L23" s="24"/>
      <c r="M23" s="24"/>
      <c r="N23" s="24"/>
      <c r="O23" s="24"/>
    </row>
    <row r="24" spans="1:15" x14ac:dyDescent="0.25">
      <c r="A24" s="3" t="s">
        <v>81</v>
      </c>
      <c r="B24" s="76"/>
      <c r="C24" s="24"/>
      <c r="D24" s="24"/>
      <c r="E24" s="24"/>
      <c r="F24" s="24"/>
      <c r="G24" s="24"/>
      <c r="H24" s="29"/>
      <c r="I24" s="29"/>
      <c r="J24" s="76"/>
      <c r="K24" s="24"/>
      <c r="L24" s="24"/>
      <c r="M24" s="24"/>
      <c r="N24" s="24"/>
      <c r="O24" s="24"/>
    </row>
    <row r="25" spans="1:15" x14ac:dyDescent="0.25">
      <c r="A25" s="2" t="s">
        <v>36</v>
      </c>
      <c r="B25" s="76"/>
      <c r="C25" s="24">
        <f>B27</f>
        <v>42</v>
      </c>
      <c r="D25" s="24">
        <f>C27</f>
        <v>54</v>
      </c>
      <c r="E25" s="24">
        <f>D27</f>
        <v>62.4</v>
      </c>
      <c r="F25" s="24">
        <f>E27</f>
        <v>72.3</v>
      </c>
      <c r="G25" s="24">
        <f>F27</f>
        <v>79.449999999999989</v>
      </c>
      <c r="H25" s="29"/>
      <c r="I25" s="29"/>
      <c r="J25" s="76"/>
      <c r="K25" s="24"/>
      <c r="L25" s="24"/>
      <c r="M25" s="24"/>
      <c r="N25" s="24"/>
      <c r="O25" s="24"/>
    </row>
    <row r="26" spans="1:15" x14ac:dyDescent="0.25">
      <c r="A26" s="2" t="s">
        <v>37</v>
      </c>
      <c r="B26" s="75"/>
      <c r="C26" s="24">
        <f>C27-C25</f>
        <v>12</v>
      </c>
      <c r="D26" s="24">
        <f>D27-D25</f>
        <v>8.3999999999999986</v>
      </c>
      <c r="E26" s="24">
        <f>E27-E25</f>
        <v>9.8999999999999986</v>
      </c>
      <c r="F26" s="24">
        <f>F27-F25</f>
        <v>7.1499999999999915</v>
      </c>
      <c r="G26" s="24">
        <f>G27-G25</f>
        <v>11.650000000000006</v>
      </c>
      <c r="H26" s="29"/>
      <c r="I26" s="29"/>
      <c r="J26" s="75"/>
      <c r="K26" s="24">
        <f>K27-K25</f>
        <v>0</v>
      </c>
      <c r="L26" s="24">
        <f>L27-L25</f>
        <v>0</v>
      </c>
      <c r="M26" s="24">
        <f>M27-M25</f>
        <v>0</v>
      </c>
      <c r="N26" s="24">
        <f>N27-N25</f>
        <v>0</v>
      </c>
      <c r="O26" s="24">
        <f>O27-O25</f>
        <v>0</v>
      </c>
    </row>
    <row r="27" spans="1:15" x14ac:dyDescent="0.25">
      <c r="A27" s="2" t="s">
        <v>38</v>
      </c>
      <c r="B27" s="68">
        <f>Inputs!B45</f>
        <v>42</v>
      </c>
      <c r="C27" s="25">
        <f>'P&amp;L'!C10*Inputs!$L44</f>
        <v>54</v>
      </c>
      <c r="D27" s="25">
        <f>'P&amp;L'!D10*Inputs!$L44</f>
        <v>62.4</v>
      </c>
      <c r="E27" s="25">
        <f>'P&amp;L'!E10*Inputs!$L44</f>
        <v>72.3</v>
      </c>
      <c r="F27" s="25">
        <f>'P&amp;L'!F10*Inputs!$L44</f>
        <v>79.449999999999989</v>
      </c>
      <c r="G27" s="25">
        <f>'P&amp;L'!G10*Inputs!$L44</f>
        <v>91.1</v>
      </c>
      <c r="H27" s="29"/>
      <c r="I27" s="29"/>
      <c r="J27" s="68">
        <f>Inputs!B45</f>
        <v>42</v>
      </c>
      <c r="K27" s="101"/>
      <c r="L27" s="101"/>
      <c r="M27" s="101"/>
      <c r="N27" s="101"/>
      <c r="O27" s="101"/>
    </row>
    <row r="28" spans="1:15" x14ac:dyDescent="0.25">
      <c r="B28" s="77"/>
      <c r="C28" s="24"/>
      <c r="D28" s="24"/>
      <c r="E28" s="24"/>
      <c r="F28" s="24"/>
      <c r="G28" s="24"/>
      <c r="H28" s="29"/>
      <c r="I28" s="29"/>
      <c r="J28" s="77"/>
      <c r="K28" s="24"/>
      <c r="L28" s="24"/>
      <c r="M28" s="24"/>
      <c r="N28" s="24"/>
      <c r="O28" s="24"/>
    </row>
    <row r="29" spans="1:15" x14ac:dyDescent="0.25">
      <c r="C29" s="24"/>
      <c r="D29" s="24"/>
      <c r="E29" s="24"/>
      <c r="F29" s="24"/>
      <c r="G29" s="24"/>
      <c r="H29" s="29"/>
      <c r="I29" s="29"/>
      <c r="J29" s="29"/>
      <c r="K29" s="29"/>
      <c r="L29" s="29"/>
      <c r="M29" s="29"/>
      <c r="N29" s="29"/>
    </row>
    <row r="30" spans="1:15" x14ac:dyDescent="0.25">
      <c r="C30" s="24"/>
      <c r="D30" s="24"/>
      <c r="E30" s="24"/>
      <c r="F30" s="24"/>
      <c r="G30" s="24"/>
      <c r="H30" s="24"/>
      <c r="I30" s="24"/>
      <c r="J30" s="24"/>
      <c r="K30" s="24"/>
      <c r="L30" s="24"/>
      <c r="M30" s="29"/>
      <c r="N30" s="29"/>
    </row>
    <row r="31" spans="1:15" x14ac:dyDescent="0.25">
      <c r="C31" s="24"/>
      <c r="D31" s="24"/>
      <c r="E31" s="24"/>
      <c r="F31" s="24"/>
      <c r="G31" s="24"/>
      <c r="H31" s="24"/>
      <c r="I31" s="24"/>
      <c r="J31" s="24"/>
      <c r="K31" s="24"/>
      <c r="L31" s="24"/>
      <c r="M31" s="24"/>
      <c r="N31" s="24"/>
    </row>
    <row r="32" spans="1:15" x14ac:dyDescent="0.25">
      <c r="C32" s="24"/>
      <c r="D32" s="24"/>
      <c r="E32" s="24"/>
      <c r="F32" s="24"/>
      <c r="G32" s="24"/>
      <c r="H32" s="24"/>
      <c r="I32" s="24"/>
      <c r="J32" s="24"/>
      <c r="K32" s="24"/>
      <c r="L32" s="24"/>
      <c r="M32" s="24"/>
      <c r="N32" s="24"/>
    </row>
  </sheetData>
  <phoneticPr fontId="0" type="noConversion"/>
  <pageMargins left="0.35433070866141736" right="0.35433070866141736" top="0.59055118110236227" bottom="0.59055118110236227" header="0.31496062992125984" footer="0.51181102362204722"/>
  <pageSetup paperSize="9" orientation="portrait" horizontalDpi="300" verticalDpi="300" r:id="rId1"/>
  <headerFooter alignWithMargins="0">
    <oddFooter>&amp;L&amp;F&amp;C&amp;A&amp;R&amp;P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pageSetUpPr fitToPage="1"/>
  </sheetPr>
  <dimension ref="A1:AA39"/>
  <sheetViews>
    <sheetView showGridLines="0" zoomScale="75" workbookViewId="0">
      <selection activeCell="H4" sqref="H4"/>
    </sheetView>
  </sheetViews>
  <sheetFormatPr defaultRowHeight="15.75" x14ac:dyDescent="0.25"/>
  <cols>
    <col min="1" max="1" width="42.5" style="1" customWidth="1"/>
    <col min="2" max="7" width="10.83203125" style="1" customWidth="1"/>
    <col min="8" max="8" width="41" style="1" customWidth="1"/>
    <col min="9" max="12" width="12.33203125" style="1" bestFit="1" customWidth="1"/>
    <col min="13" max="16384" width="9.33203125" style="1"/>
  </cols>
  <sheetData>
    <row r="1" spans="1:27" x14ac:dyDescent="0.25">
      <c r="A1" s="7">
        <f>Inputs!A1</f>
        <v>0</v>
      </c>
    </row>
    <row r="2" spans="1:27" ht="20.25" x14ac:dyDescent="0.3">
      <c r="A2" s="97">
        <f>Inputs!A2</f>
        <v>0</v>
      </c>
      <c r="B2" s="98"/>
      <c r="C2" s="98"/>
      <c r="D2" s="98"/>
      <c r="E2" s="98"/>
      <c r="F2" s="98"/>
      <c r="G2" s="98"/>
      <c r="J2" s="99"/>
      <c r="K2" s="103"/>
      <c r="L2" s="104" t="s">
        <v>91</v>
      </c>
      <c r="M2" s="104"/>
      <c r="N2" s="104"/>
      <c r="O2" s="99"/>
      <c r="P2" s="99"/>
      <c r="Q2" s="99"/>
    </row>
    <row r="3" spans="1:27" ht="18.75" x14ac:dyDescent="0.3">
      <c r="A3" s="98"/>
      <c r="B3" s="98"/>
      <c r="C3" s="111" t="s">
        <v>98</v>
      </c>
      <c r="D3" s="111"/>
      <c r="E3" s="111"/>
      <c r="F3" s="111"/>
      <c r="G3" s="111"/>
      <c r="J3" s="99"/>
      <c r="K3" s="99"/>
      <c r="L3" s="99"/>
      <c r="M3" s="99"/>
      <c r="N3" s="99"/>
      <c r="O3" s="99"/>
      <c r="P3" s="99"/>
      <c r="Q3" s="99"/>
      <c r="S3" s="110" t="s">
        <v>96</v>
      </c>
      <c r="T3" s="110"/>
      <c r="U3" s="110"/>
      <c r="V3" s="110"/>
      <c r="W3" s="110"/>
      <c r="X3" s="110"/>
      <c r="Y3" s="110"/>
    </row>
    <row r="4" spans="1:27" s="2" customFormat="1" x14ac:dyDescent="0.25">
      <c r="A4" s="6" t="s">
        <v>39</v>
      </c>
      <c r="B4" s="70" t="s">
        <v>74</v>
      </c>
      <c r="C4" s="71">
        <f>Inputs!C7</f>
        <v>42369</v>
      </c>
      <c r="D4" s="71">
        <f>Inputs!D7</f>
        <v>42735</v>
      </c>
      <c r="E4" s="71">
        <f>Inputs!E7</f>
        <v>43100</v>
      </c>
      <c r="F4" s="71">
        <f>Inputs!F7</f>
        <v>43465</v>
      </c>
      <c r="G4" s="71">
        <f>Inputs!G7</f>
        <v>43830</v>
      </c>
      <c r="H4" s="109" t="s">
        <v>95</v>
      </c>
      <c r="I4" s="48"/>
      <c r="J4" s="48" t="s">
        <v>74</v>
      </c>
      <c r="K4" s="71">
        <v>42369</v>
      </c>
      <c r="L4" s="71">
        <v>42735</v>
      </c>
      <c r="M4" s="71">
        <v>43100</v>
      </c>
      <c r="N4" s="71">
        <v>43465</v>
      </c>
      <c r="O4" s="71">
        <v>43830</v>
      </c>
      <c r="S4" s="102" t="s">
        <v>94</v>
      </c>
      <c r="T4" s="102"/>
      <c r="U4" s="102"/>
      <c r="V4" s="102"/>
      <c r="W4" s="102"/>
      <c r="X4" s="102"/>
      <c r="Y4" s="102"/>
    </row>
    <row r="5" spans="1:27" s="2" customFormat="1" x14ac:dyDescent="0.25">
      <c r="A5" s="4"/>
      <c r="C5"/>
      <c r="D5"/>
      <c r="E5"/>
      <c r="F5"/>
      <c r="G5"/>
      <c r="H5" s="49"/>
      <c r="I5" s="49"/>
      <c r="J5" s="49"/>
      <c r="K5" s="49"/>
      <c r="L5" s="49"/>
      <c r="M5" s="49"/>
      <c r="N5" s="49"/>
      <c r="O5" s="20"/>
      <c r="S5" s="102" t="s">
        <v>92</v>
      </c>
      <c r="T5" s="102"/>
      <c r="U5" s="102"/>
      <c r="V5" s="102"/>
      <c r="W5" s="102"/>
      <c r="X5" s="102"/>
      <c r="Y5" s="102"/>
      <c r="Z5" s="102"/>
      <c r="AA5" s="102"/>
    </row>
    <row r="6" spans="1:27" x14ac:dyDescent="0.25">
      <c r="A6" s="3" t="s">
        <v>1</v>
      </c>
      <c r="C6" s="24"/>
      <c r="D6" s="24"/>
      <c r="E6" s="24"/>
      <c r="F6" s="24"/>
      <c r="G6" s="24"/>
      <c r="H6" s="29"/>
      <c r="I6" s="29"/>
      <c r="J6" s="29"/>
      <c r="K6" s="29"/>
      <c r="L6" s="29"/>
      <c r="M6" s="29"/>
      <c r="N6" s="29"/>
      <c r="S6" s="102" t="s">
        <v>93</v>
      </c>
      <c r="T6" s="102"/>
      <c r="U6" s="102"/>
      <c r="V6" s="102"/>
      <c r="W6" s="102"/>
      <c r="X6" s="102"/>
      <c r="Y6" s="102"/>
      <c r="Z6" s="102"/>
      <c r="AA6" s="102"/>
    </row>
    <row r="7" spans="1:27" x14ac:dyDescent="0.25">
      <c r="A7" s="2" t="str">
        <f>Inputs!A10</f>
        <v>Jackets</v>
      </c>
      <c r="B7" s="12"/>
      <c r="C7" s="24">
        <f>Inputs!C10</f>
        <v>108</v>
      </c>
      <c r="D7" s="24">
        <f>Inputs!D10</f>
        <v>129.6</v>
      </c>
      <c r="E7" s="24">
        <f>Inputs!E10</f>
        <v>151.19999999999999</v>
      </c>
      <c r="F7" s="24">
        <f>Inputs!F10</f>
        <v>172.79999999999998</v>
      </c>
      <c r="G7" s="24">
        <f>Inputs!G10</f>
        <v>194.39999999999998</v>
      </c>
      <c r="H7" s="29"/>
      <c r="I7" s="29"/>
      <c r="J7" s="12"/>
      <c r="K7" s="24"/>
      <c r="L7" s="24"/>
      <c r="M7" s="24"/>
      <c r="N7" s="24"/>
      <c r="O7" s="24"/>
      <c r="S7" s="102" t="s">
        <v>97</v>
      </c>
      <c r="T7" s="102"/>
      <c r="U7" s="102"/>
      <c r="V7" s="102"/>
      <c r="W7" s="102"/>
      <c r="X7" s="102"/>
      <c r="Y7" s="102"/>
      <c r="Z7" s="102"/>
      <c r="AA7" s="102"/>
    </row>
    <row r="8" spans="1:27" x14ac:dyDescent="0.25">
      <c r="A8" s="2" t="str">
        <f>Inputs!A11</f>
        <v>Topsides</v>
      </c>
      <c r="B8" s="12"/>
      <c r="C8" s="24">
        <f>Inputs!C11</f>
        <v>98</v>
      </c>
      <c r="D8" s="24">
        <f>Inputs!D11</f>
        <v>100</v>
      </c>
      <c r="E8" s="24">
        <f>Inputs!E11</f>
        <v>88</v>
      </c>
      <c r="F8" s="24">
        <f>Inputs!F11</f>
        <v>85</v>
      </c>
      <c r="G8" s="24">
        <f>Inputs!G11</f>
        <v>90</v>
      </c>
      <c r="H8" s="29"/>
      <c r="I8" s="29"/>
      <c r="J8" s="12"/>
      <c r="K8" s="24"/>
      <c r="L8" s="24"/>
      <c r="M8" s="24"/>
      <c r="N8" s="24"/>
      <c r="O8" s="24"/>
    </row>
    <row r="9" spans="1:27" x14ac:dyDescent="0.25">
      <c r="A9" s="2" t="str">
        <f>Inputs!A12</f>
        <v>Other structures</v>
      </c>
      <c r="B9" s="12"/>
      <c r="C9" s="24">
        <f>Inputs!C12</f>
        <v>10</v>
      </c>
      <c r="D9" s="24">
        <f>Inputs!D12</f>
        <v>20</v>
      </c>
      <c r="E9" s="24">
        <f>Inputs!E12</f>
        <v>50</v>
      </c>
      <c r="F9" s="24">
        <f>Inputs!F12</f>
        <v>60</v>
      </c>
      <c r="G9" s="24">
        <f>Inputs!G12</f>
        <v>80</v>
      </c>
      <c r="H9" s="29"/>
      <c r="I9" s="29"/>
      <c r="J9" s="12"/>
      <c r="K9" s="24"/>
      <c r="L9" s="24"/>
      <c r="M9" s="24"/>
      <c r="N9" s="24"/>
      <c r="O9" s="24"/>
    </row>
    <row r="10" spans="1:27" x14ac:dyDescent="0.25">
      <c r="B10" s="12"/>
      <c r="C10" s="25">
        <f>SUM(C7:C9)</f>
        <v>216</v>
      </c>
      <c r="D10" s="25">
        <f>SUM(D7:D9)</f>
        <v>249.6</v>
      </c>
      <c r="E10" s="25">
        <f>SUM(E7:E9)</f>
        <v>289.2</v>
      </c>
      <c r="F10" s="25">
        <f>SUM(F7:F9)</f>
        <v>317.79999999999995</v>
      </c>
      <c r="G10" s="25">
        <f>SUM(G7:G9)</f>
        <v>364.4</v>
      </c>
      <c r="H10" s="29"/>
      <c r="I10" s="29"/>
      <c r="J10" s="12"/>
      <c r="K10" s="25">
        <f>SUM(K7:K9)</f>
        <v>0</v>
      </c>
      <c r="L10" s="25">
        <f>SUM(L7:L9)</f>
        <v>0</v>
      </c>
      <c r="M10" s="25">
        <f>SUM(M7:M9)</f>
        <v>0</v>
      </c>
      <c r="N10" s="25">
        <f>SUM(N7:N9)</f>
        <v>0</v>
      </c>
      <c r="O10" s="25">
        <f>SUM(O7:O9)</f>
        <v>0</v>
      </c>
    </row>
    <row r="11" spans="1:27" x14ac:dyDescent="0.25">
      <c r="A11" s="3" t="s">
        <v>60</v>
      </c>
      <c r="B11" s="12"/>
      <c r="C11" s="26"/>
      <c r="D11" s="26"/>
      <c r="E11" s="24"/>
      <c r="F11" s="24"/>
      <c r="G11" s="24"/>
      <c r="H11" s="29"/>
      <c r="I11" s="29"/>
      <c r="J11" s="12"/>
      <c r="K11" s="26"/>
      <c r="L11" s="26"/>
      <c r="M11" s="24"/>
      <c r="N11" s="24"/>
      <c r="O11" s="24"/>
    </row>
    <row r="12" spans="1:27" x14ac:dyDescent="0.25">
      <c r="A12" s="2" t="str">
        <f>Inputs!A16</f>
        <v>Material</v>
      </c>
      <c r="B12" s="12"/>
      <c r="C12" s="27">
        <f>Inputs!$C16*'P&amp;L'!C$7*Inputs!$C$22+Inputs!$D16*'P&amp;L'!C$8*Inputs!$D$22+Inputs!$E16*'P&amp;L'!C$9*Inputs!$E$22</f>
        <v>74.59</v>
      </c>
      <c r="D12" s="27">
        <f>Inputs!$C16*'P&amp;L'!D$7*Inputs!$C$22+Inputs!$D16*'P&amp;L'!D$8*Inputs!$D$22+Inputs!$E16*'P&amp;L'!D$9*Inputs!$E$22</f>
        <v>87.931999999999988</v>
      </c>
      <c r="E12" s="27">
        <f>Inputs!$C16*'P&amp;L'!E$7*Inputs!$C$22+Inputs!$D16*'P&amp;L'!E$8*Inputs!$D$22+Inputs!$E16*'P&amp;L'!E$9*Inputs!$E$22</f>
        <v>105.13399999999999</v>
      </c>
      <c r="F12" s="27">
        <f>Inputs!$C16*'P&amp;L'!F$7*Inputs!$C$22+Inputs!$D16*'P&amp;L'!F$8*Inputs!$D$22+Inputs!$E16*'P&amp;L'!F$9*Inputs!$E$22</f>
        <v>117.17599999999999</v>
      </c>
      <c r="G12" s="27">
        <f>Inputs!$C16*'P&amp;L'!G$7*Inputs!$C$22+Inputs!$D16*'P&amp;L'!G$8*Inputs!$D$22+Inputs!$E16*'P&amp;L'!G$9*Inputs!$E$22</f>
        <v>135.048</v>
      </c>
      <c r="H12" s="57"/>
      <c r="I12" s="57"/>
      <c r="J12" s="12"/>
      <c r="K12" s="27"/>
      <c r="L12" s="27"/>
      <c r="M12" s="27"/>
      <c r="N12" s="27"/>
      <c r="O12" s="27"/>
    </row>
    <row r="13" spans="1:27" x14ac:dyDescent="0.25">
      <c r="A13" s="2" t="str">
        <f>Inputs!A17</f>
        <v>Contract labour</v>
      </c>
      <c r="B13" s="12"/>
      <c r="C13" s="27">
        <f>Inputs!$C17*'P&amp;L'!C$7*Inputs!$C$22+Inputs!$D17*'P&amp;L'!C$8*Inputs!$D$22+Inputs!$E17*'P&amp;L'!C$9*Inputs!$E$22</f>
        <v>43.039999999999992</v>
      </c>
      <c r="D13" s="27">
        <f>Inputs!$C17*'P&amp;L'!D$7*Inputs!$C$22+Inputs!$D17*'P&amp;L'!D$8*Inputs!$D$22+Inputs!$E17*'P&amp;L'!D$9*Inputs!$E$22</f>
        <v>49.215999999999994</v>
      </c>
      <c r="E13" s="27">
        <f>Inputs!$C17*'P&amp;L'!E$7*Inputs!$C$22+Inputs!$D17*'P&amp;L'!E$8*Inputs!$D$22+Inputs!$E17*'P&amp;L'!E$9*Inputs!$E$22</f>
        <v>55.161999999999992</v>
      </c>
      <c r="F13" s="27">
        <f>Inputs!$C17*'P&amp;L'!F$7*Inputs!$C$22+Inputs!$D17*'P&amp;L'!F$8*Inputs!$D$22+Inputs!$E17*'P&amp;L'!F$9*Inputs!$E$22</f>
        <v>60.363</v>
      </c>
      <c r="G13" s="27">
        <f>Inputs!$C17*'P&amp;L'!G$7*Inputs!$C$22+Inputs!$D17*'P&amp;L'!G$8*Inputs!$D$22+Inputs!$E17*'P&amp;L'!G$9*Inputs!$E$22</f>
        <v>68.373999999999995</v>
      </c>
      <c r="H13" s="57"/>
      <c r="I13" s="57"/>
      <c r="J13" s="12"/>
      <c r="K13" s="27"/>
      <c r="L13" s="27"/>
      <c r="M13" s="27"/>
      <c r="N13" s="27"/>
      <c r="O13" s="27"/>
    </row>
    <row r="14" spans="1:27" x14ac:dyDescent="0.25">
      <c r="A14" s="2" t="str">
        <f>Inputs!A18</f>
        <v>Other</v>
      </c>
      <c r="B14" s="12"/>
      <c r="C14" s="27">
        <f>Inputs!$C18*'P&amp;L'!C$7*Inputs!$C$22+Inputs!$D18*'P&amp;L'!C$8*Inputs!$D$22+Inputs!$E18*'P&amp;L'!C$9*Inputs!$E$22</f>
        <v>26.669999999999998</v>
      </c>
      <c r="D14" s="27">
        <f>Inputs!$C18*'P&amp;L'!D$7*Inputs!$C$22+Inputs!$D18*'P&amp;L'!D$8*Inputs!$D$22+Inputs!$E18*'P&amp;L'!D$9*Inputs!$E$22</f>
        <v>28.571999999999999</v>
      </c>
      <c r="E14" s="27">
        <f>Inputs!$C18*'P&amp;L'!E$7*Inputs!$C$22+Inputs!$D18*'P&amp;L'!E$8*Inputs!$D$22+Inputs!$E18*'P&amp;L'!E$9*Inputs!$E$22</f>
        <v>27.744</v>
      </c>
      <c r="F14" s="27">
        <f>Inputs!$C18*'P&amp;L'!F$7*Inputs!$C$22+Inputs!$D18*'P&amp;L'!F$8*Inputs!$D$22+Inputs!$E18*'P&amp;L'!F$9*Inputs!$E$22</f>
        <v>28.670999999999999</v>
      </c>
      <c r="G14" s="27">
        <f>Inputs!$C18*'P&amp;L'!G$7*Inputs!$C$22+Inputs!$D18*'P&amp;L'!G$8*Inputs!$D$22+Inputs!$E18*'P&amp;L'!G$9*Inputs!$E$22</f>
        <v>31.157999999999998</v>
      </c>
      <c r="H14" s="57"/>
      <c r="I14" s="57"/>
      <c r="J14" s="12"/>
      <c r="K14" s="27"/>
      <c r="L14" s="27"/>
      <c r="M14" s="27"/>
      <c r="N14" s="27"/>
      <c r="O14" s="27"/>
    </row>
    <row r="15" spans="1:27" x14ac:dyDescent="0.25">
      <c r="B15" s="12"/>
      <c r="C15" s="28">
        <f>SUM(C12:C14)</f>
        <v>144.29999999999998</v>
      </c>
      <c r="D15" s="28">
        <f>SUM(D12:D14)</f>
        <v>165.71999999999997</v>
      </c>
      <c r="E15" s="28">
        <f>SUM(E12:E14)</f>
        <v>188.04</v>
      </c>
      <c r="F15" s="28">
        <f>SUM(F12:F14)</f>
        <v>206.20999999999998</v>
      </c>
      <c r="G15" s="28">
        <f>SUM(G12:G14)</f>
        <v>234.57999999999998</v>
      </c>
      <c r="H15" s="58"/>
      <c r="I15" s="58"/>
      <c r="J15" s="12"/>
      <c r="K15" s="28">
        <f>SUM(K12:K14)</f>
        <v>0</v>
      </c>
      <c r="L15" s="28">
        <f>SUM(L12:L14)</f>
        <v>0</v>
      </c>
      <c r="M15" s="28">
        <f>SUM(M12:M14)</f>
        <v>0</v>
      </c>
      <c r="N15" s="28">
        <f>SUM(N12:N14)</f>
        <v>0</v>
      </c>
      <c r="O15" s="28">
        <f>SUM(O12:O14)</f>
        <v>0</v>
      </c>
    </row>
    <row r="16" spans="1:27" x14ac:dyDescent="0.25">
      <c r="A16" s="3" t="s">
        <v>5</v>
      </c>
      <c r="B16" s="12"/>
      <c r="C16" s="24"/>
      <c r="D16" s="24"/>
      <c r="E16" s="24"/>
      <c r="F16" s="24"/>
      <c r="G16" s="24"/>
      <c r="H16" s="57"/>
      <c r="I16" s="57"/>
      <c r="J16" s="12"/>
      <c r="K16" s="24"/>
      <c r="L16" s="24"/>
      <c r="M16" s="24"/>
      <c r="N16" s="24"/>
      <c r="O16" s="24"/>
    </row>
    <row r="17" spans="1:15" x14ac:dyDescent="0.25">
      <c r="A17" s="2" t="str">
        <f>Inputs!A25</f>
        <v>Employee costs</v>
      </c>
      <c r="B17" s="12"/>
      <c r="C17" s="27">
        <f>Inputs!C25</f>
        <v>20</v>
      </c>
      <c r="D17" s="27">
        <f>Inputs!D25</f>
        <v>21</v>
      </c>
      <c r="E17" s="27">
        <f>Inputs!E25</f>
        <v>33</v>
      </c>
      <c r="F17" s="27">
        <f>Inputs!F25</f>
        <v>34</v>
      </c>
      <c r="G17" s="27">
        <f>Inputs!G25</f>
        <v>35</v>
      </c>
      <c r="H17" s="35"/>
      <c r="I17" s="35"/>
      <c r="J17" s="12"/>
      <c r="K17" s="27"/>
      <c r="L17" s="27"/>
      <c r="M17" s="27"/>
      <c r="N17" s="27"/>
      <c r="O17" s="27"/>
    </row>
    <row r="18" spans="1:15" x14ac:dyDescent="0.25">
      <c r="A18" s="2" t="s">
        <v>6</v>
      </c>
      <c r="B18" s="12"/>
      <c r="C18" s="27">
        <f>Inputs!C26</f>
        <v>5</v>
      </c>
      <c r="D18" s="27">
        <f>Inputs!D26</f>
        <v>5</v>
      </c>
      <c r="E18" s="27">
        <f>Inputs!E26</f>
        <v>5</v>
      </c>
      <c r="F18" s="27">
        <f>Inputs!F26</f>
        <v>10</v>
      </c>
      <c r="G18" s="27">
        <f>Inputs!G26</f>
        <v>5</v>
      </c>
      <c r="H18" s="35"/>
      <c r="I18" s="35"/>
      <c r="J18" s="12"/>
      <c r="K18" s="27"/>
      <c r="L18" s="27"/>
      <c r="M18" s="27"/>
      <c r="N18" s="27"/>
      <c r="O18" s="27"/>
    </row>
    <row r="19" spans="1:15" x14ac:dyDescent="0.25">
      <c r="A19" s="2" t="s">
        <v>7</v>
      </c>
      <c r="B19" s="12"/>
      <c r="C19" s="27">
        <f>Inputs!C27</f>
        <v>10</v>
      </c>
      <c r="D19" s="27">
        <f>Inputs!D27</f>
        <v>11</v>
      </c>
      <c r="E19" s="27">
        <f>Inputs!E27</f>
        <v>12</v>
      </c>
      <c r="F19" s="27">
        <f>Inputs!F27</f>
        <v>13</v>
      </c>
      <c r="G19" s="27">
        <f>Inputs!G27</f>
        <v>14</v>
      </c>
      <c r="H19" s="35"/>
      <c r="I19" s="35"/>
      <c r="J19" s="12"/>
      <c r="K19" s="27"/>
      <c r="L19" s="27"/>
      <c r="M19" s="27"/>
      <c r="N19" s="27"/>
      <c r="O19" s="27"/>
    </row>
    <row r="20" spans="1:15" x14ac:dyDescent="0.25">
      <c r="B20" s="12"/>
      <c r="C20" s="28">
        <f>SUM(C17:C19)</f>
        <v>35</v>
      </c>
      <c r="D20" s="28">
        <f>SUM(D17:D19)</f>
        <v>37</v>
      </c>
      <c r="E20" s="28">
        <f>SUM(E17:E19)</f>
        <v>50</v>
      </c>
      <c r="F20" s="28">
        <f>SUM(F17:F19)</f>
        <v>57</v>
      </c>
      <c r="G20" s="28">
        <f>SUM(G17:G19)</f>
        <v>54</v>
      </c>
      <c r="H20" s="35"/>
      <c r="I20" s="35"/>
      <c r="J20" s="12"/>
      <c r="K20" s="28">
        <f>SUM(K17:K19)</f>
        <v>0</v>
      </c>
      <c r="L20" s="28">
        <f>SUM(L17:L19)</f>
        <v>0</v>
      </c>
      <c r="M20" s="28">
        <f>SUM(M17:M19)</f>
        <v>0</v>
      </c>
      <c r="N20" s="28">
        <f>SUM(N17:N19)</f>
        <v>0</v>
      </c>
      <c r="O20" s="28">
        <f>SUM(O17:O19)</f>
        <v>0</v>
      </c>
    </row>
    <row r="21" spans="1:15" x14ac:dyDescent="0.25">
      <c r="B21" s="12"/>
      <c r="C21" s="35"/>
      <c r="D21" s="35"/>
      <c r="E21" s="35"/>
      <c r="F21" s="35"/>
      <c r="G21" s="35"/>
      <c r="H21" s="35"/>
      <c r="I21" s="35"/>
      <c r="J21" s="12"/>
      <c r="K21" s="35"/>
      <c r="L21" s="35"/>
      <c r="M21" s="35"/>
      <c r="N21" s="35"/>
      <c r="O21" s="35"/>
    </row>
    <row r="22" spans="1:15" x14ac:dyDescent="0.25">
      <c r="A22" s="11" t="s">
        <v>34</v>
      </c>
      <c r="B22" s="12"/>
      <c r="C22" s="35">
        <f>Workings!C12</f>
        <v>22.8</v>
      </c>
      <c r="D22" s="35">
        <f>Workings!D12</f>
        <v>22.8</v>
      </c>
      <c r="E22" s="35">
        <f>Workings!E12</f>
        <v>22.8</v>
      </c>
      <c r="F22" s="35">
        <f>Workings!F12</f>
        <v>22.8</v>
      </c>
      <c r="G22" s="35">
        <f>Workings!G12</f>
        <v>22.8</v>
      </c>
      <c r="H22" s="35"/>
      <c r="I22" s="35"/>
      <c r="J22" s="12"/>
      <c r="K22" s="35"/>
      <c r="L22" s="35"/>
      <c r="M22" s="35"/>
      <c r="N22" s="35"/>
      <c r="O22" s="35"/>
    </row>
    <row r="23" spans="1:15" x14ac:dyDescent="0.25">
      <c r="A23" s="11" t="s">
        <v>40</v>
      </c>
      <c r="B23" s="12"/>
      <c r="C23" s="35">
        <f>Workings!C26</f>
        <v>12</v>
      </c>
      <c r="D23" s="35">
        <f>Workings!D26</f>
        <v>8.3999999999999986</v>
      </c>
      <c r="E23" s="35">
        <f>Workings!E26</f>
        <v>9.8999999999999986</v>
      </c>
      <c r="F23" s="35">
        <f>Workings!F26</f>
        <v>7.1499999999999915</v>
      </c>
      <c r="G23" s="35">
        <f>Workings!G26</f>
        <v>11.650000000000006</v>
      </c>
      <c r="H23" s="35"/>
      <c r="I23" s="35"/>
      <c r="J23" s="12"/>
      <c r="K23" s="35"/>
      <c r="L23" s="35"/>
      <c r="M23" s="35"/>
      <c r="N23" s="35"/>
      <c r="O23" s="35"/>
    </row>
    <row r="24" spans="1:15" s="41" customFormat="1" x14ac:dyDescent="0.25">
      <c r="A24" s="81" t="s">
        <v>57</v>
      </c>
      <c r="B24" s="82"/>
      <c r="C24" s="83">
        <f>C10-C15-C20-C22-C23</f>
        <v>1.9000000000000163</v>
      </c>
      <c r="D24" s="83">
        <f>D10-D15-D20-D22-D23</f>
        <v>15.680000000000025</v>
      </c>
      <c r="E24" s="83">
        <f>E10-E15-E20-E22-E23</f>
        <v>18.459999999999997</v>
      </c>
      <c r="F24" s="83">
        <f>F10-F15-F20-F22-F23</f>
        <v>24.639999999999983</v>
      </c>
      <c r="G24" s="83">
        <f>G10-G15-G20-G22-G23</f>
        <v>41.36999999999999</v>
      </c>
      <c r="H24" s="84"/>
      <c r="I24" s="84"/>
      <c r="J24" s="82"/>
      <c r="K24" s="83">
        <f>K10-K15-K20-K22-K23</f>
        <v>0</v>
      </c>
      <c r="L24" s="83">
        <f>L10-L15-L20-L22-L23</f>
        <v>0</v>
      </c>
      <c r="M24" s="83">
        <f>M10-M15-M20-M22-M23</f>
        <v>0</v>
      </c>
      <c r="N24" s="83">
        <f>N10-N15-N20-N22-N23</f>
        <v>0</v>
      </c>
      <c r="O24" s="83">
        <f>O10-O15-O20-O22-O23</f>
        <v>0</v>
      </c>
    </row>
    <row r="25" spans="1:15" x14ac:dyDescent="0.25">
      <c r="A25"/>
      <c r="B25"/>
      <c r="C25"/>
      <c r="D25"/>
      <c r="E25"/>
      <c r="F25"/>
      <c r="G25"/>
      <c r="H25" s="61"/>
      <c r="I25" s="61"/>
      <c r="J25"/>
      <c r="K25"/>
      <c r="L25"/>
      <c r="M25"/>
      <c r="N25"/>
      <c r="O25"/>
    </row>
    <row r="26" spans="1:15" x14ac:dyDescent="0.25">
      <c r="A26" s="62" t="s">
        <v>9</v>
      </c>
      <c r="B26" s="60"/>
      <c r="C26" s="63">
        <f>-C24*Inputs!$L$31</f>
        <v>-0.38000000000000328</v>
      </c>
      <c r="D26" s="63">
        <f>-D24*Inputs!$L$31</f>
        <v>-3.136000000000005</v>
      </c>
      <c r="E26" s="63">
        <f>-E24*Inputs!$L$31</f>
        <v>-3.6919999999999997</v>
      </c>
      <c r="F26" s="63">
        <f>-F24*Inputs!$L$31</f>
        <v>-4.9279999999999973</v>
      </c>
      <c r="G26" s="63">
        <f>-G24*Inputs!$L$31</f>
        <v>-8.2739999999999991</v>
      </c>
      <c r="H26" s="61"/>
      <c r="I26" s="61"/>
      <c r="J26" s="60"/>
      <c r="K26" s="63"/>
      <c r="L26" s="63"/>
      <c r="M26" s="63"/>
      <c r="N26" s="63"/>
      <c r="O26" s="63"/>
    </row>
    <row r="27" spans="1:15" x14ac:dyDescent="0.25">
      <c r="A27" s="2" t="s">
        <v>42</v>
      </c>
      <c r="B27" s="12"/>
      <c r="C27" s="28">
        <f>SUM(C24:C26)</f>
        <v>1.5200000000000131</v>
      </c>
      <c r="D27" s="28">
        <f>SUM(D24:D26)</f>
        <v>12.54400000000002</v>
      </c>
      <c r="E27" s="28">
        <f>SUM(E24:E26)</f>
        <v>14.767999999999997</v>
      </c>
      <c r="F27" s="28">
        <f>SUM(F24:F26)</f>
        <v>19.711999999999986</v>
      </c>
      <c r="G27" s="28">
        <f>SUM(G24:G26)</f>
        <v>33.095999999999989</v>
      </c>
      <c r="H27" s="35"/>
      <c r="I27" s="35"/>
      <c r="J27" s="12"/>
      <c r="K27" s="28">
        <f>SUM(K24:K26)</f>
        <v>0</v>
      </c>
      <c r="L27" s="28">
        <f>SUM(L24:L26)</f>
        <v>0</v>
      </c>
      <c r="M27" s="28">
        <f>SUM(M24:M26)</f>
        <v>0</v>
      </c>
      <c r="N27" s="28">
        <f>SUM(N24:N26)</f>
        <v>0</v>
      </c>
      <c r="O27" s="28">
        <f>SUM(O24:O26)</f>
        <v>0</v>
      </c>
    </row>
    <row r="28" spans="1:15" x14ac:dyDescent="0.25">
      <c r="A28" s="2"/>
      <c r="B28" s="12"/>
      <c r="C28" s="35"/>
      <c r="D28" s="35"/>
      <c r="E28" s="35"/>
      <c r="F28" s="35"/>
      <c r="G28" s="35"/>
      <c r="H28" s="35"/>
      <c r="I28" s="35"/>
      <c r="J28" s="12"/>
      <c r="K28" s="35"/>
      <c r="L28" s="35"/>
      <c r="M28" s="35"/>
      <c r="N28" s="35"/>
      <c r="O28" s="35"/>
    </row>
    <row r="29" spans="1:15" x14ac:dyDescent="0.25">
      <c r="A29" s="2" t="s">
        <v>43</v>
      </c>
      <c r="B29" s="12"/>
      <c r="C29" s="27">
        <f>-MAX(0,Cashflow!C15)</f>
        <v>-27.163013698630156</v>
      </c>
      <c r="D29" s="27">
        <f>-MAX(0,Cashflow!D15)</f>
        <v>-21.318630136986325</v>
      </c>
      <c r="E29" s="27">
        <f>-MAX(0,Cashflow!E15)</f>
        <v>-28.034082191780826</v>
      </c>
      <c r="F29" s="27">
        <f>-MAX(0,Cashflow!F15)</f>
        <v>-32.813232876712313</v>
      </c>
      <c r="G29" s="27">
        <f>-MAX(0,Cashflow!G15)</f>
        <v>-53.701150684931498</v>
      </c>
      <c r="H29" s="35"/>
      <c r="I29" s="35"/>
      <c r="J29" s="12"/>
      <c r="K29" s="27"/>
      <c r="L29" s="27"/>
      <c r="M29" s="27"/>
      <c r="N29" s="27"/>
      <c r="O29" s="27"/>
    </row>
    <row r="30" spans="1:15" x14ac:dyDescent="0.25">
      <c r="A30" s="2" t="s">
        <v>44</v>
      </c>
      <c r="B30" s="12"/>
      <c r="C30" s="28">
        <f>SUM(C27:C29)</f>
        <v>-25.643013698630142</v>
      </c>
      <c r="D30" s="28">
        <f>SUM(D27:D29)</f>
        <v>-8.7746301369863051</v>
      </c>
      <c r="E30" s="28">
        <f>SUM(E27:E29)</f>
        <v>-13.266082191780828</v>
      </c>
      <c r="F30" s="28">
        <f>SUM(F27:F29)</f>
        <v>-13.101232876712327</v>
      </c>
      <c r="G30" s="28">
        <f>SUM(G27:G29)</f>
        <v>-20.605150684931509</v>
      </c>
      <c r="H30" s="35"/>
      <c r="I30" s="35"/>
      <c r="J30" s="12"/>
      <c r="K30" s="28">
        <f>SUM(K27:K29)</f>
        <v>0</v>
      </c>
      <c r="L30" s="28">
        <f>SUM(L27:L29)</f>
        <v>0</v>
      </c>
      <c r="M30" s="28">
        <f>SUM(M27:M29)</f>
        <v>0</v>
      </c>
      <c r="N30" s="28">
        <f>SUM(N27:N29)</f>
        <v>0</v>
      </c>
      <c r="O30" s="28">
        <f>SUM(O27:O29)</f>
        <v>0</v>
      </c>
    </row>
    <row r="31" spans="1:15" x14ac:dyDescent="0.25">
      <c r="A31" s="2"/>
      <c r="B31" s="12"/>
      <c r="C31" s="35"/>
      <c r="D31" s="35"/>
      <c r="E31" s="35"/>
      <c r="F31" s="35"/>
      <c r="G31" s="35"/>
      <c r="H31" s="35"/>
      <c r="I31" s="35"/>
      <c r="J31" s="12"/>
      <c r="K31" s="35"/>
      <c r="L31" s="35"/>
      <c r="M31" s="35"/>
      <c r="N31" s="35"/>
      <c r="O31" s="35"/>
    </row>
    <row r="32" spans="1:15" x14ac:dyDescent="0.25">
      <c r="A32" s="2" t="s">
        <v>45</v>
      </c>
      <c r="B32" s="12"/>
      <c r="C32" s="24">
        <f>B33</f>
        <v>-18</v>
      </c>
      <c r="D32" s="24">
        <f>C33</f>
        <v>-43.643013698630142</v>
      </c>
      <c r="E32" s="24">
        <f>D33</f>
        <v>-52.417643835616445</v>
      </c>
      <c r="F32" s="24">
        <f>E33</f>
        <v>-65.68372602739727</v>
      </c>
      <c r="G32" s="24">
        <f>F33</f>
        <v>-78.784958904109601</v>
      </c>
      <c r="H32" s="29"/>
      <c r="I32" s="29"/>
      <c r="J32" s="12"/>
      <c r="K32" s="24">
        <f>J33</f>
        <v>-18</v>
      </c>
      <c r="L32" s="24">
        <f>K33</f>
        <v>-18</v>
      </c>
      <c r="M32" s="24">
        <f>L33</f>
        <v>-18</v>
      </c>
      <c r="N32" s="24">
        <f>M33</f>
        <v>-18</v>
      </c>
      <c r="O32" s="24">
        <f>N33</f>
        <v>-18</v>
      </c>
    </row>
    <row r="33" spans="1:15" x14ac:dyDescent="0.25">
      <c r="A33" s="2" t="s">
        <v>46</v>
      </c>
      <c r="B33" s="96">
        <f>Inputs!B51</f>
        <v>-18</v>
      </c>
      <c r="C33" s="59">
        <f>SUM(C30:C32)</f>
        <v>-43.643013698630142</v>
      </c>
      <c r="D33" s="59">
        <f>SUM(D30:D32)</f>
        <v>-52.417643835616445</v>
      </c>
      <c r="E33" s="59">
        <f>SUM(E30:E32)</f>
        <v>-65.68372602739727</v>
      </c>
      <c r="F33" s="59">
        <f>SUM(F30:F32)</f>
        <v>-78.784958904109601</v>
      </c>
      <c r="G33" s="59">
        <f>SUM(G30:G32)</f>
        <v>-99.390109589041117</v>
      </c>
      <c r="H33" s="35"/>
      <c r="I33" s="35"/>
      <c r="J33" s="96">
        <f>Inputs!B51</f>
        <v>-18</v>
      </c>
      <c r="K33" s="59">
        <f>SUM(K30:K32)</f>
        <v>-18</v>
      </c>
      <c r="L33" s="59">
        <f>SUM(L30:L32)</f>
        <v>-18</v>
      </c>
      <c r="M33" s="59">
        <f>SUM(M30:M32)</f>
        <v>-18</v>
      </c>
      <c r="N33" s="59">
        <f>SUM(N30:N32)</f>
        <v>-18</v>
      </c>
      <c r="O33" s="59">
        <f>SUM(O30:O32)</f>
        <v>-18</v>
      </c>
    </row>
    <row r="34" spans="1:15" x14ac:dyDescent="0.25">
      <c r="B34" s="72" t="s">
        <v>59</v>
      </c>
      <c r="C34" s="24"/>
      <c r="D34" s="24"/>
      <c r="E34" s="24"/>
      <c r="F34" s="24"/>
      <c r="G34" s="24"/>
      <c r="H34" s="29"/>
      <c r="I34" s="29"/>
      <c r="J34" s="72" t="s">
        <v>59</v>
      </c>
      <c r="K34" s="24"/>
      <c r="L34" s="24"/>
      <c r="M34" s="24"/>
      <c r="N34" s="24"/>
      <c r="O34" s="24"/>
    </row>
    <row r="35" spans="1:15" x14ac:dyDescent="0.25">
      <c r="B35" s="72"/>
      <c r="C35" s="24"/>
      <c r="D35" s="24"/>
      <c r="E35" s="24"/>
      <c r="F35" s="24"/>
      <c r="G35" s="24"/>
      <c r="H35" s="29"/>
      <c r="I35" s="29"/>
      <c r="J35" s="72"/>
      <c r="K35" s="24"/>
      <c r="L35" s="24"/>
      <c r="M35" s="24"/>
      <c r="N35" s="24"/>
      <c r="O35" s="24"/>
    </row>
    <row r="36" spans="1:15" x14ac:dyDescent="0.25">
      <c r="A36" s="2" t="s">
        <v>47</v>
      </c>
      <c r="B36" s="12"/>
      <c r="C36" s="35">
        <f>-C29*Inputs!$L$54</f>
        <v>13.581506849315078</v>
      </c>
      <c r="D36" s="35">
        <f>-D29*Inputs!$L$54</f>
        <v>10.659315068493163</v>
      </c>
      <c r="E36" s="35">
        <f>-E29*Inputs!$L$54</f>
        <v>14.017041095890413</v>
      </c>
      <c r="F36" s="35">
        <f>-F29*Inputs!$L$54</f>
        <v>16.406616438356156</v>
      </c>
      <c r="G36" s="35">
        <f>-G29*Inputs!$L$54</f>
        <v>26.850575342465749</v>
      </c>
      <c r="H36" s="35"/>
      <c r="I36" s="35"/>
      <c r="J36" s="12"/>
      <c r="K36" s="35">
        <f>-K29*Inputs!$L$54</f>
        <v>0</v>
      </c>
      <c r="L36" s="35">
        <f>-L29*Inputs!$L$54</f>
        <v>0</v>
      </c>
      <c r="M36" s="35">
        <f>-M29*Inputs!$L$54</f>
        <v>0</v>
      </c>
      <c r="N36" s="35">
        <f>-N29*Inputs!$L$54</f>
        <v>0</v>
      </c>
      <c r="O36" s="35">
        <f>-O29*Inputs!$L$54</f>
        <v>0</v>
      </c>
    </row>
    <row r="37" spans="1:15" x14ac:dyDescent="0.25">
      <c r="C37" s="2"/>
      <c r="H37" s="39"/>
      <c r="I37" s="39"/>
      <c r="K37" s="2"/>
    </row>
    <row r="38" spans="1:15" s="41" customFormat="1" x14ac:dyDescent="0.25">
      <c r="A38" s="41" t="s">
        <v>53</v>
      </c>
      <c r="B38" s="78" t="s">
        <v>2</v>
      </c>
      <c r="C38" s="94">
        <f>Inputs!L53</f>
        <v>0.25</v>
      </c>
      <c r="D38" s="79"/>
      <c r="E38" s="79"/>
      <c r="F38" s="79"/>
      <c r="G38" s="79"/>
      <c r="H38" s="79"/>
      <c r="I38" s="79"/>
      <c r="J38" s="78" t="s">
        <v>2</v>
      </c>
      <c r="K38" s="94">
        <f>Inputs!L53</f>
        <v>0.25</v>
      </c>
      <c r="L38" s="79"/>
      <c r="M38" s="79"/>
      <c r="N38" s="79"/>
      <c r="O38" s="79"/>
    </row>
    <row r="39" spans="1:15" s="41" customFormat="1" x14ac:dyDescent="0.25">
      <c r="A39" s="41" t="s">
        <v>54</v>
      </c>
      <c r="B39" s="13" t="s">
        <v>74</v>
      </c>
      <c r="C39" s="79">
        <f>NPV(C38,C36:G36)</f>
        <v>40.382438785753436</v>
      </c>
      <c r="D39" s="79"/>
      <c r="E39" s="79"/>
      <c r="F39" s="79"/>
      <c r="G39" s="79"/>
      <c r="H39" s="79"/>
      <c r="I39" s="79"/>
      <c r="J39" s="13" t="s">
        <v>74</v>
      </c>
      <c r="K39" s="79">
        <f>NPV(K38,K36:O36)</f>
        <v>0</v>
      </c>
      <c r="L39" s="79"/>
      <c r="M39" s="79"/>
      <c r="N39" s="79"/>
      <c r="O39" s="79"/>
    </row>
  </sheetData>
  <mergeCells count="1">
    <mergeCell ref="C3:G3"/>
  </mergeCells>
  <phoneticPr fontId="0" type="noConversion"/>
  <pageMargins left="0.35433070866141736" right="0.35433070866141736" top="0.59055118110236227" bottom="0.59055118110236227" header="0.31496062992125984" footer="0.51181102362204722"/>
  <pageSetup paperSize="9" orientation="portrait" horizontalDpi="300" verticalDpi="300" r:id="rId1"/>
  <headerFooter alignWithMargins="0">
    <oddFooter>&amp;L&amp;F&amp;C&amp;A&amp;R&amp;P</oddFooter>
  </headerFooter>
  <rowBreaks count="1" manualBreakCount="1">
    <brk id="30" max="655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F0"/>
    <pageSetUpPr fitToPage="1"/>
  </sheetPr>
  <dimension ref="A1:AA32"/>
  <sheetViews>
    <sheetView showGridLines="0" zoomScale="75" workbookViewId="0">
      <selection activeCell="S3" sqref="S3:Y3"/>
    </sheetView>
  </sheetViews>
  <sheetFormatPr defaultRowHeight="15.75" x14ac:dyDescent="0.25"/>
  <cols>
    <col min="1" max="1" width="38.6640625" style="1" customWidth="1"/>
    <col min="2" max="7" width="11" style="1" customWidth="1"/>
    <col min="8" max="8" width="48.5" style="1" customWidth="1"/>
    <col min="9" max="16384" width="9.33203125" style="1"/>
  </cols>
  <sheetData>
    <row r="1" spans="1:27" x14ac:dyDescent="0.25">
      <c r="A1" s="7">
        <f>Inputs!A1</f>
        <v>0</v>
      </c>
    </row>
    <row r="2" spans="1:27" ht="20.25" x14ac:dyDescent="0.3">
      <c r="A2" s="97">
        <f>Inputs!A2</f>
        <v>0</v>
      </c>
      <c r="B2" s="98"/>
      <c r="C2" s="98"/>
      <c r="D2" s="98"/>
      <c r="E2" s="98"/>
      <c r="F2" s="98"/>
      <c r="G2" s="98"/>
      <c r="J2" s="99"/>
      <c r="K2" s="103"/>
      <c r="L2" s="104" t="s">
        <v>91</v>
      </c>
      <c r="M2" s="104"/>
      <c r="N2" s="104"/>
      <c r="O2" s="99"/>
      <c r="P2" s="99"/>
      <c r="Q2" s="99"/>
    </row>
    <row r="3" spans="1:27" ht="18.75" x14ac:dyDescent="0.3">
      <c r="A3" s="98"/>
      <c r="B3" s="98"/>
      <c r="C3" s="111" t="s">
        <v>98</v>
      </c>
      <c r="D3" s="111"/>
      <c r="E3" s="111"/>
      <c r="F3" s="111"/>
      <c r="G3" s="111"/>
      <c r="J3" s="99"/>
      <c r="K3" s="99"/>
      <c r="L3" s="99"/>
      <c r="M3" s="99"/>
      <c r="N3" s="99"/>
      <c r="O3" s="99"/>
      <c r="P3" s="99"/>
      <c r="Q3" s="99"/>
      <c r="S3" s="110" t="s">
        <v>96</v>
      </c>
      <c r="T3" s="110"/>
      <c r="U3" s="110"/>
      <c r="V3" s="110"/>
      <c r="W3" s="110"/>
      <c r="X3" s="110"/>
      <c r="Y3" s="110"/>
    </row>
    <row r="4" spans="1:27" x14ac:dyDescent="0.25">
      <c r="A4" s="3" t="s">
        <v>48</v>
      </c>
      <c r="B4" s="85" t="s">
        <v>59</v>
      </c>
      <c r="C4" s="71">
        <f>Inputs!C7</f>
        <v>42369</v>
      </c>
      <c r="D4" s="71">
        <f>Inputs!D7</f>
        <v>42735</v>
      </c>
      <c r="E4" s="71">
        <f>Inputs!E7</f>
        <v>43100</v>
      </c>
      <c r="F4" s="71">
        <f>Inputs!F7</f>
        <v>43465</v>
      </c>
      <c r="G4" s="71">
        <f>Inputs!G7</f>
        <v>43830</v>
      </c>
      <c r="H4" s="109" t="s">
        <v>95</v>
      </c>
      <c r="I4" s="45"/>
      <c r="J4" s="85" t="s">
        <v>59</v>
      </c>
      <c r="K4" s="71">
        <v>42369</v>
      </c>
      <c r="L4" s="71">
        <v>42735</v>
      </c>
      <c r="M4" s="71">
        <v>43100</v>
      </c>
      <c r="N4" s="71">
        <v>43465</v>
      </c>
      <c r="O4" s="71">
        <v>43830</v>
      </c>
      <c r="S4" s="102" t="s">
        <v>99</v>
      </c>
      <c r="T4" s="102"/>
      <c r="U4" s="102"/>
      <c r="V4" s="102"/>
      <c r="W4" s="102"/>
      <c r="X4" s="102"/>
      <c r="Y4" s="102"/>
      <c r="Z4" s="108"/>
      <c r="AA4" s="108"/>
    </row>
    <row r="5" spans="1:27" x14ac:dyDescent="0.25">
      <c r="B5" s="86" t="s">
        <v>74</v>
      </c>
      <c r="C5" s="24"/>
      <c r="D5" s="24"/>
      <c r="E5" s="24"/>
      <c r="F5" s="24"/>
      <c r="G5" s="24"/>
      <c r="H5" s="29"/>
      <c r="I5" s="29"/>
      <c r="J5" s="86" t="s">
        <v>74</v>
      </c>
      <c r="K5" s="24"/>
      <c r="L5" s="24"/>
      <c r="M5" s="24"/>
      <c r="N5" s="24"/>
      <c r="O5" s="24"/>
      <c r="S5" s="102" t="s">
        <v>92</v>
      </c>
      <c r="T5" s="102"/>
      <c r="U5" s="102"/>
      <c r="V5" s="102"/>
      <c r="W5" s="102"/>
      <c r="X5" s="102"/>
      <c r="Y5" s="102"/>
      <c r="Z5" s="102"/>
      <c r="AA5" s="102"/>
    </row>
    <row r="6" spans="1:27" x14ac:dyDescent="0.25">
      <c r="A6" s="2" t="str">
        <f>Inputs!A32</f>
        <v>Land</v>
      </c>
      <c r="B6" s="87">
        <f>Inputs!B32</f>
        <v>80</v>
      </c>
      <c r="C6" s="24">
        <f>Workings!C14</f>
        <v>76.8</v>
      </c>
      <c r="D6" s="24">
        <f>Workings!D14</f>
        <v>73.599999999999994</v>
      </c>
      <c r="E6" s="24">
        <f>Workings!E14</f>
        <v>70.399999999999991</v>
      </c>
      <c r="F6" s="24">
        <f>Workings!F14</f>
        <v>67.199999999999989</v>
      </c>
      <c r="G6" s="24">
        <f>Workings!G14</f>
        <v>63.999999999999986</v>
      </c>
      <c r="H6" s="29"/>
      <c r="I6" s="29"/>
      <c r="J6" s="105">
        <f>Inputs!B32</f>
        <v>80</v>
      </c>
      <c r="K6" s="24"/>
      <c r="L6" s="24"/>
      <c r="M6" s="24"/>
      <c r="N6" s="24"/>
      <c r="O6" s="24"/>
      <c r="S6" s="102" t="s">
        <v>93</v>
      </c>
      <c r="T6" s="102"/>
      <c r="U6" s="102"/>
      <c r="V6" s="102"/>
      <c r="W6" s="102"/>
      <c r="X6" s="102"/>
      <c r="Y6" s="102"/>
      <c r="Z6" s="102"/>
      <c r="AA6" s="102"/>
    </row>
    <row r="7" spans="1:27" x14ac:dyDescent="0.25">
      <c r="A7" s="2" t="str">
        <f>Inputs!A33</f>
        <v>Crawler cranes</v>
      </c>
      <c r="B7" s="87">
        <f>Inputs!B33</f>
        <v>46</v>
      </c>
      <c r="C7" s="24">
        <f>Workings!C15</f>
        <v>31</v>
      </c>
      <c r="D7" s="24">
        <f>Workings!D15</f>
        <v>16</v>
      </c>
      <c r="E7" s="24">
        <f>Workings!E15</f>
        <v>1</v>
      </c>
      <c r="F7" s="24">
        <f>Workings!F15</f>
        <v>-14</v>
      </c>
      <c r="G7" s="24">
        <f>Workings!G15</f>
        <v>-29</v>
      </c>
      <c r="H7" s="29"/>
      <c r="I7" s="29"/>
      <c r="J7" s="105">
        <f>Inputs!B33</f>
        <v>46</v>
      </c>
      <c r="K7" s="24"/>
      <c r="L7" s="24"/>
      <c r="M7" s="24"/>
      <c r="N7" s="24"/>
      <c r="O7" s="24"/>
      <c r="S7" s="102" t="s">
        <v>97</v>
      </c>
      <c r="T7" s="102"/>
      <c r="U7" s="102"/>
      <c r="V7" s="102"/>
      <c r="W7" s="102"/>
      <c r="X7" s="102"/>
      <c r="Y7" s="102"/>
      <c r="Z7" s="102"/>
      <c r="AA7" s="102"/>
    </row>
    <row r="8" spans="1:27" x14ac:dyDescent="0.25">
      <c r="A8" s="2" t="str">
        <f>Inputs!A34</f>
        <v>Equipment</v>
      </c>
      <c r="B8" s="87">
        <f>Inputs!B34</f>
        <v>30</v>
      </c>
      <c r="C8" s="24">
        <f>Workings!C16</f>
        <v>26</v>
      </c>
      <c r="D8" s="24">
        <f>Workings!D16</f>
        <v>22</v>
      </c>
      <c r="E8" s="24">
        <f>Workings!E16</f>
        <v>18</v>
      </c>
      <c r="F8" s="24">
        <f>Workings!F16</f>
        <v>14</v>
      </c>
      <c r="G8" s="24">
        <f>Workings!G16</f>
        <v>10</v>
      </c>
      <c r="H8" s="29"/>
      <c r="I8" s="29"/>
      <c r="J8" s="105">
        <f>Inputs!B34</f>
        <v>30</v>
      </c>
      <c r="K8" s="24"/>
      <c r="L8" s="24"/>
      <c r="M8" s="24"/>
      <c r="N8" s="24"/>
      <c r="O8" s="24"/>
    </row>
    <row r="9" spans="1:27" x14ac:dyDescent="0.25">
      <c r="A9" s="2" t="str">
        <f>Inputs!A35</f>
        <v>IT</v>
      </c>
      <c r="B9" s="88">
        <f>Inputs!B35</f>
        <v>8</v>
      </c>
      <c r="C9" s="24">
        <f>Workings!C17</f>
        <v>7.4</v>
      </c>
      <c r="D9" s="24">
        <f>Workings!D17</f>
        <v>6.8000000000000007</v>
      </c>
      <c r="E9" s="24">
        <f>Workings!E17</f>
        <v>6.2000000000000011</v>
      </c>
      <c r="F9" s="24">
        <f>Workings!F17</f>
        <v>5.6000000000000014</v>
      </c>
      <c r="G9" s="24">
        <f>Workings!G17</f>
        <v>5.0000000000000018</v>
      </c>
      <c r="H9" s="29"/>
      <c r="I9" s="29"/>
      <c r="J9" s="88">
        <f>Inputs!B35</f>
        <v>8</v>
      </c>
      <c r="K9" s="24"/>
      <c r="L9" s="24"/>
      <c r="M9" s="24"/>
      <c r="N9" s="24"/>
      <c r="O9" s="24"/>
    </row>
    <row r="10" spans="1:27" x14ac:dyDescent="0.25">
      <c r="A10" s="2" t="s">
        <v>35</v>
      </c>
      <c r="B10" s="87">
        <f t="shared" ref="B10:G10" si="0">SUM(B6:B9)</f>
        <v>164</v>
      </c>
      <c r="C10" s="25">
        <f t="shared" si="0"/>
        <v>141.20000000000002</v>
      </c>
      <c r="D10" s="25">
        <f t="shared" si="0"/>
        <v>118.39999999999999</v>
      </c>
      <c r="E10" s="25">
        <f t="shared" si="0"/>
        <v>95.6</v>
      </c>
      <c r="F10" s="25">
        <f t="shared" si="0"/>
        <v>72.799999999999983</v>
      </c>
      <c r="G10" s="25">
        <f t="shared" si="0"/>
        <v>49.999999999999986</v>
      </c>
      <c r="H10" s="29"/>
      <c r="I10" s="29"/>
      <c r="J10" s="87">
        <f t="shared" ref="J10:O10" si="1">SUM(J6:J9)</f>
        <v>164</v>
      </c>
      <c r="K10" s="25">
        <f t="shared" si="1"/>
        <v>0</v>
      </c>
      <c r="L10" s="25">
        <f t="shared" si="1"/>
        <v>0</v>
      </c>
      <c r="M10" s="25">
        <f t="shared" si="1"/>
        <v>0</v>
      </c>
      <c r="N10" s="25">
        <f t="shared" si="1"/>
        <v>0</v>
      </c>
      <c r="O10" s="25">
        <f t="shared" si="1"/>
        <v>0</v>
      </c>
    </row>
    <row r="11" spans="1:27" x14ac:dyDescent="0.25">
      <c r="A11"/>
      <c r="B11" s="87"/>
      <c r="C11" s="24"/>
      <c r="D11" s="24"/>
      <c r="E11" s="24"/>
      <c r="F11" s="24"/>
      <c r="G11" s="24"/>
      <c r="H11" s="29"/>
      <c r="I11" s="29"/>
      <c r="J11" s="87"/>
      <c r="K11" s="24"/>
      <c r="L11" s="24"/>
      <c r="M11" s="24"/>
      <c r="N11" s="24"/>
      <c r="O11" s="24"/>
    </row>
    <row r="12" spans="1:27" x14ac:dyDescent="0.25">
      <c r="A12" s="2" t="s">
        <v>18</v>
      </c>
      <c r="B12" s="87">
        <f>Inputs!B38</f>
        <v>6</v>
      </c>
      <c r="C12" s="24">
        <f>Workings!C20</f>
        <v>11.860273972602737</v>
      </c>
      <c r="D12" s="24">
        <f>Workings!D20</f>
        <v>13.620821917808218</v>
      </c>
      <c r="E12" s="24">
        <f>Workings!E20</f>
        <v>15.455342465753423</v>
      </c>
      <c r="F12" s="24">
        <f>Workings!F20</f>
        <v>16.94876712328767</v>
      </c>
      <c r="G12" s="24">
        <f>Workings!G20</f>
        <v>19.280547945205477</v>
      </c>
      <c r="H12" s="29"/>
      <c r="I12" s="29"/>
      <c r="J12" s="87">
        <f>Inputs!B38</f>
        <v>6</v>
      </c>
      <c r="K12" s="24"/>
      <c r="L12" s="24"/>
      <c r="M12" s="24"/>
      <c r="N12" s="24"/>
      <c r="O12" s="24"/>
    </row>
    <row r="13" spans="1:27" x14ac:dyDescent="0.25">
      <c r="A13" s="2" t="s">
        <v>20</v>
      </c>
      <c r="B13" s="87">
        <f>Inputs!B39</f>
        <v>26</v>
      </c>
      <c r="C13" s="24">
        <f>Workings!C21</f>
        <v>35.506849315068493</v>
      </c>
      <c r="D13" s="24">
        <f>Workings!D21</f>
        <v>41.030136986301372</v>
      </c>
      <c r="E13" s="24">
        <f>Workings!E21</f>
        <v>47.539726027397258</v>
      </c>
      <c r="F13" s="24">
        <f>Workings!F21</f>
        <v>52.241095890410946</v>
      </c>
      <c r="G13" s="24">
        <f>Workings!G21</f>
        <v>59.901369863013699</v>
      </c>
      <c r="H13" s="29"/>
      <c r="I13" s="29"/>
      <c r="J13" s="87">
        <f>Inputs!B39</f>
        <v>26</v>
      </c>
      <c r="K13" s="24"/>
      <c r="L13" s="24"/>
      <c r="M13" s="24"/>
      <c r="N13" s="24"/>
      <c r="O13" s="24"/>
    </row>
    <row r="14" spans="1:27" x14ac:dyDescent="0.25">
      <c r="A14" s="2" t="s">
        <v>21</v>
      </c>
      <c r="B14" s="89">
        <f>Cashflow!B17</f>
        <v>5</v>
      </c>
      <c r="C14" s="24">
        <f>Cashflow!C17</f>
        <v>0</v>
      </c>
      <c r="D14" s="24">
        <f>Cashflow!D17</f>
        <v>0</v>
      </c>
      <c r="E14" s="24">
        <f>Cashflow!E17</f>
        <v>0</v>
      </c>
      <c r="F14" s="24">
        <f>Cashflow!F17</f>
        <v>0</v>
      </c>
      <c r="G14" s="24">
        <f>Cashflow!G17</f>
        <v>0</v>
      </c>
      <c r="H14" s="29"/>
      <c r="I14" s="29"/>
      <c r="J14" s="89">
        <f>Cashflow!B17</f>
        <v>5</v>
      </c>
      <c r="K14" s="24"/>
      <c r="L14" s="24"/>
      <c r="M14" s="24"/>
      <c r="N14" s="24"/>
      <c r="O14" s="24"/>
    </row>
    <row r="15" spans="1:27" x14ac:dyDescent="0.25">
      <c r="B15" s="87">
        <f t="shared" ref="B15:G15" si="2">SUM(B12:B14)</f>
        <v>37</v>
      </c>
      <c r="C15" s="25">
        <f t="shared" si="2"/>
        <v>47.367123287671234</v>
      </c>
      <c r="D15" s="25">
        <f t="shared" si="2"/>
        <v>54.650958904109586</v>
      </c>
      <c r="E15" s="25">
        <f t="shared" si="2"/>
        <v>62.995068493150683</v>
      </c>
      <c r="F15" s="25">
        <f t="shared" si="2"/>
        <v>69.189863013698613</v>
      </c>
      <c r="G15" s="25">
        <f t="shared" si="2"/>
        <v>79.181917808219168</v>
      </c>
      <c r="H15" s="29"/>
      <c r="I15" s="29"/>
      <c r="J15" s="87">
        <f t="shared" ref="J15:O15" si="3">SUM(J12:J14)</f>
        <v>37</v>
      </c>
      <c r="K15" s="25">
        <f t="shared" si="3"/>
        <v>0</v>
      </c>
      <c r="L15" s="25">
        <f t="shared" si="3"/>
        <v>0</v>
      </c>
      <c r="M15" s="25">
        <f t="shared" si="3"/>
        <v>0</v>
      </c>
      <c r="N15" s="25">
        <f t="shared" si="3"/>
        <v>0</v>
      </c>
      <c r="O15" s="25">
        <f t="shared" si="3"/>
        <v>0</v>
      </c>
    </row>
    <row r="16" spans="1:27" x14ac:dyDescent="0.25">
      <c r="B16" s="87"/>
      <c r="C16" s="29"/>
      <c r="D16" s="29"/>
      <c r="E16" s="29"/>
      <c r="F16" s="29"/>
      <c r="G16" s="29"/>
      <c r="H16" s="29"/>
      <c r="I16" s="29"/>
      <c r="J16" s="87"/>
      <c r="K16" s="29"/>
      <c r="L16" s="29"/>
      <c r="M16" s="29"/>
      <c r="N16" s="29"/>
      <c r="O16" s="29"/>
    </row>
    <row r="17" spans="1:15" x14ac:dyDescent="0.25">
      <c r="A17" s="2" t="s">
        <v>22</v>
      </c>
      <c r="B17" s="87">
        <f>Inputs!B42</f>
        <v>8</v>
      </c>
      <c r="C17" s="24">
        <f>Workings!C22</f>
        <v>26.63013698630137</v>
      </c>
      <c r="D17" s="24">
        <f>Workings!D22</f>
        <v>30.772602739726029</v>
      </c>
      <c r="E17" s="24">
        <f>Workings!E22</f>
        <v>35.654794520547945</v>
      </c>
      <c r="F17" s="24">
        <f>Workings!F22</f>
        <v>39.180821917808217</v>
      </c>
      <c r="G17" s="24">
        <f>Workings!G22</f>
        <v>44.926027397260277</v>
      </c>
      <c r="H17" s="29"/>
      <c r="I17" s="29"/>
      <c r="J17" s="87">
        <f>Inputs!B42</f>
        <v>8</v>
      </c>
      <c r="K17" s="24"/>
      <c r="L17" s="24"/>
      <c r="M17" s="24"/>
      <c r="N17" s="24"/>
      <c r="O17" s="24"/>
    </row>
    <row r="18" spans="1:15" x14ac:dyDescent="0.25">
      <c r="A18" s="2" t="s">
        <v>23</v>
      </c>
      <c r="B18" s="87">
        <f>Inputs!B43</f>
        <v>5</v>
      </c>
      <c r="C18" s="32">
        <f>-'P&amp;L'!C26</f>
        <v>0.38000000000000328</v>
      </c>
      <c r="D18" s="32">
        <f>-'P&amp;L'!D26</f>
        <v>3.136000000000005</v>
      </c>
      <c r="E18" s="32">
        <f>-'P&amp;L'!E26</f>
        <v>3.6919999999999997</v>
      </c>
      <c r="F18" s="32">
        <f>-'P&amp;L'!F26</f>
        <v>4.9279999999999973</v>
      </c>
      <c r="G18" s="32">
        <f>-'P&amp;L'!G26</f>
        <v>8.2739999999999991</v>
      </c>
      <c r="H18" s="36"/>
      <c r="I18" s="36"/>
      <c r="J18" s="87">
        <f>Inputs!B43</f>
        <v>5</v>
      </c>
      <c r="K18" s="32"/>
      <c r="L18" s="32"/>
      <c r="M18" s="32"/>
      <c r="N18" s="32"/>
      <c r="O18" s="32"/>
    </row>
    <row r="19" spans="1:15" x14ac:dyDescent="0.25">
      <c r="A19" s="2" t="s">
        <v>25</v>
      </c>
      <c r="B19" s="87">
        <f>Inputs!B44</f>
        <v>4</v>
      </c>
      <c r="C19" s="24">
        <f>B19</f>
        <v>4</v>
      </c>
      <c r="D19" s="24">
        <f>C19</f>
        <v>4</v>
      </c>
      <c r="E19" s="24">
        <f>D19</f>
        <v>4</v>
      </c>
      <c r="F19" s="24">
        <f>E19</f>
        <v>4</v>
      </c>
      <c r="G19" s="24">
        <f>F19</f>
        <v>4</v>
      </c>
      <c r="H19" s="29"/>
      <c r="I19" s="29"/>
      <c r="J19" s="87">
        <f>Inputs!B44</f>
        <v>4</v>
      </c>
      <c r="K19" s="24"/>
      <c r="L19" s="24"/>
      <c r="M19" s="24"/>
      <c r="N19" s="24"/>
      <c r="O19" s="24"/>
    </row>
    <row r="20" spans="1:15" s="39" customFormat="1" x14ac:dyDescent="0.25">
      <c r="A20" s="38" t="s">
        <v>78</v>
      </c>
      <c r="B20" s="88">
        <f>Inputs!B45</f>
        <v>42</v>
      </c>
      <c r="C20" s="37">
        <f>Workings!C27</f>
        <v>54</v>
      </c>
      <c r="D20" s="37">
        <f>Workings!D27</f>
        <v>62.4</v>
      </c>
      <c r="E20" s="37">
        <f>Workings!E27</f>
        <v>72.3</v>
      </c>
      <c r="F20" s="37">
        <f>Workings!F27</f>
        <v>79.449999999999989</v>
      </c>
      <c r="G20" s="37">
        <f>Workings!G27</f>
        <v>91.1</v>
      </c>
      <c r="H20" s="37"/>
      <c r="I20" s="37"/>
      <c r="J20" s="88">
        <f>Inputs!B45</f>
        <v>42</v>
      </c>
      <c r="K20" s="37"/>
      <c r="L20" s="37"/>
      <c r="M20" s="37"/>
      <c r="N20" s="37"/>
      <c r="O20" s="37"/>
    </row>
    <row r="21" spans="1:15" x14ac:dyDescent="0.25">
      <c r="B21" s="87">
        <f t="shared" ref="B21:G21" si="4">SUM(B17:B20)</f>
        <v>59</v>
      </c>
      <c r="C21" s="33">
        <f t="shared" si="4"/>
        <v>85.010136986301376</v>
      </c>
      <c r="D21" s="33">
        <f t="shared" si="4"/>
        <v>100.30860273972604</v>
      </c>
      <c r="E21" s="33">
        <f t="shared" si="4"/>
        <v>115.64679452054794</v>
      </c>
      <c r="F21" s="33">
        <f t="shared" si="4"/>
        <v>127.5588219178082</v>
      </c>
      <c r="G21" s="33">
        <f t="shared" si="4"/>
        <v>148.30002739726027</v>
      </c>
      <c r="H21" s="36"/>
      <c r="I21" s="36"/>
      <c r="J21" s="87">
        <f t="shared" ref="J21:O21" si="5">SUM(J17:J20)</f>
        <v>59</v>
      </c>
      <c r="K21" s="33">
        <f t="shared" si="5"/>
        <v>0</v>
      </c>
      <c r="L21" s="33">
        <f t="shared" si="5"/>
        <v>0</v>
      </c>
      <c r="M21" s="33">
        <f t="shared" si="5"/>
        <v>0</v>
      </c>
      <c r="N21" s="33">
        <f t="shared" si="5"/>
        <v>0</v>
      </c>
      <c r="O21" s="33">
        <f t="shared" si="5"/>
        <v>0</v>
      </c>
    </row>
    <row r="22" spans="1:15" x14ac:dyDescent="0.25">
      <c r="B22" s="87"/>
      <c r="C22" s="32"/>
      <c r="D22" s="24"/>
      <c r="E22" s="24"/>
      <c r="F22" s="24"/>
      <c r="G22" s="24"/>
      <c r="H22" s="29"/>
      <c r="I22" s="29"/>
      <c r="J22" s="87"/>
      <c r="K22" s="32"/>
      <c r="L22" s="24"/>
      <c r="M22" s="24"/>
      <c r="N22" s="24"/>
      <c r="O22" s="24"/>
    </row>
    <row r="23" spans="1:15" ht="16.5" thickBot="1" x14ac:dyDescent="0.3">
      <c r="A23" s="4" t="s">
        <v>27</v>
      </c>
      <c r="B23" s="90">
        <f t="shared" ref="B23:G23" si="6">B10+B15-B21</f>
        <v>142</v>
      </c>
      <c r="C23" s="34">
        <f t="shared" si="6"/>
        <v>103.55698630136988</v>
      </c>
      <c r="D23" s="34">
        <f t="shared" si="6"/>
        <v>72.742356164383523</v>
      </c>
      <c r="E23" s="34">
        <f t="shared" si="6"/>
        <v>42.948273972602735</v>
      </c>
      <c r="F23" s="34">
        <f t="shared" si="6"/>
        <v>14.431041095890393</v>
      </c>
      <c r="G23" s="34">
        <f t="shared" si="6"/>
        <v>-19.118109589041097</v>
      </c>
      <c r="H23" s="36"/>
      <c r="I23" s="36"/>
      <c r="J23" s="90">
        <f t="shared" ref="J23:O23" si="7">J10+J15-J21</f>
        <v>142</v>
      </c>
      <c r="K23" s="34">
        <f t="shared" si="7"/>
        <v>0</v>
      </c>
      <c r="L23" s="34">
        <f t="shared" si="7"/>
        <v>0</v>
      </c>
      <c r="M23" s="34">
        <f t="shared" si="7"/>
        <v>0</v>
      </c>
      <c r="N23" s="34">
        <f t="shared" si="7"/>
        <v>0</v>
      </c>
      <c r="O23" s="34">
        <f t="shared" si="7"/>
        <v>0</v>
      </c>
    </row>
    <row r="24" spans="1:15" ht="16.5" thickTop="1" x14ac:dyDescent="0.25">
      <c r="A24" s="4"/>
      <c r="B24" s="87"/>
      <c r="C24"/>
      <c r="D24" s="24"/>
      <c r="E24" s="24"/>
      <c r="F24" s="24"/>
      <c r="G24" s="24"/>
      <c r="H24" s="29"/>
      <c r="I24" s="29"/>
      <c r="J24" s="87"/>
      <c r="K24"/>
      <c r="L24" s="24"/>
      <c r="M24" s="24"/>
      <c r="N24" s="24"/>
      <c r="O24" s="24"/>
    </row>
    <row r="25" spans="1:15" x14ac:dyDescent="0.25">
      <c r="A25" s="2" t="s">
        <v>29</v>
      </c>
      <c r="B25" s="87">
        <f>Inputs!B50</f>
        <v>160</v>
      </c>
      <c r="C25" s="24">
        <f>B25</f>
        <v>160</v>
      </c>
      <c r="D25" s="24">
        <f>C25</f>
        <v>160</v>
      </c>
      <c r="E25" s="24">
        <f>D25</f>
        <v>160</v>
      </c>
      <c r="F25" s="24">
        <f>E25</f>
        <v>160</v>
      </c>
      <c r="G25" s="24">
        <f>F25</f>
        <v>160</v>
      </c>
      <c r="H25" s="29"/>
      <c r="I25" s="29"/>
      <c r="J25" s="87">
        <f>Inputs!B50</f>
        <v>160</v>
      </c>
      <c r="K25" s="24"/>
      <c r="L25" s="24"/>
      <c r="M25" s="24"/>
      <c r="N25" s="24"/>
      <c r="O25" s="24"/>
    </row>
    <row r="26" spans="1:15" x14ac:dyDescent="0.25">
      <c r="A26" s="2" t="s">
        <v>31</v>
      </c>
      <c r="B26" s="89">
        <f>'P&amp;L'!B33</f>
        <v>-18</v>
      </c>
      <c r="C26" s="24">
        <f>'P&amp;L'!C33</f>
        <v>-43.643013698630142</v>
      </c>
      <c r="D26" s="24">
        <f>'P&amp;L'!D33</f>
        <v>-52.417643835616445</v>
      </c>
      <c r="E26" s="24">
        <f>'P&amp;L'!E33</f>
        <v>-65.68372602739727</v>
      </c>
      <c r="F26" s="24">
        <f>'P&amp;L'!F33</f>
        <v>-78.784958904109601</v>
      </c>
      <c r="G26" s="24">
        <f>'P&amp;L'!G33</f>
        <v>-99.390109589041117</v>
      </c>
      <c r="H26" s="29"/>
      <c r="I26" s="29"/>
      <c r="J26" s="89">
        <f>'P&amp;L'!B33</f>
        <v>-18</v>
      </c>
      <c r="K26" s="24"/>
      <c r="L26" s="24"/>
      <c r="M26" s="24"/>
      <c r="N26" s="24"/>
      <c r="O26" s="24"/>
    </row>
    <row r="27" spans="1:15" ht="16.5" thickBot="1" x14ac:dyDescent="0.3">
      <c r="B27" s="91">
        <f t="shared" ref="B27:G27" si="8">SUM(B25:B26)</f>
        <v>142</v>
      </c>
      <c r="C27" s="30">
        <f t="shared" si="8"/>
        <v>116.35698630136986</v>
      </c>
      <c r="D27" s="30">
        <f t="shared" si="8"/>
        <v>107.58235616438355</v>
      </c>
      <c r="E27" s="30">
        <f t="shared" si="8"/>
        <v>94.31627397260273</v>
      </c>
      <c r="F27" s="30">
        <f t="shared" si="8"/>
        <v>81.215041095890399</v>
      </c>
      <c r="G27" s="30">
        <f t="shared" si="8"/>
        <v>60.609890410958883</v>
      </c>
      <c r="H27" s="29"/>
      <c r="I27" s="29"/>
      <c r="J27" s="91">
        <f t="shared" ref="J27:O27" si="9">SUM(J25:J26)</f>
        <v>142</v>
      </c>
      <c r="K27" s="30">
        <f t="shared" si="9"/>
        <v>0</v>
      </c>
      <c r="L27" s="30">
        <f t="shared" si="9"/>
        <v>0</v>
      </c>
      <c r="M27" s="30">
        <f t="shared" si="9"/>
        <v>0</v>
      </c>
      <c r="N27" s="30">
        <f t="shared" si="9"/>
        <v>0</v>
      </c>
      <c r="O27" s="30">
        <f t="shared" si="9"/>
        <v>0</v>
      </c>
    </row>
    <row r="28" spans="1:15" ht="16.5" thickTop="1" x14ac:dyDescent="0.25">
      <c r="B28" s="92"/>
      <c r="C28" s="24"/>
      <c r="D28" s="24"/>
      <c r="E28" s="24"/>
      <c r="F28" s="24"/>
      <c r="G28" s="24"/>
      <c r="H28" s="29"/>
      <c r="I28" s="29"/>
      <c r="J28" s="92"/>
      <c r="K28" s="24"/>
      <c r="L28" s="24"/>
      <c r="M28" s="24"/>
      <c r="N28" s="24"/>
      <c r="O28" s="24"/>
    </row>
    <row r="29" spans="1:15" x14ac:dyDescent="0.25">
      <c r="C29"/>
      <c r="D29"/>
      <c r="E29"/>
      <c r="F29" s="24"/>
      <c r="G29" s="24"/>
      <c r="H29" s="29"/>
      <c r="I29" s="29"/>
      <c r="K29"/>
      <c r="L29"/>
      <c r="M29"/>
      <c r="N29" s="24"/>
      <c r="O29" s="24"/>
    </row>
    <row r="30" spans="1:15" x14ac:dyDescent="0.25">
      <c r="A30" s="2" t="s">
        <v>49</v>
      </c>
      <c r="B30" s="31">
        <f t="shared" ref="B30:G30" si="10">ROUND(B23-B27,2)</f>
        <v>0</v>
      </c>
      <c r="C30" s="31">
        <f t="shared" si="10"/>
        <v>-12.8</v>
      </c>
      <c r="D30" s="31">
        <f t="shared" si="10"/>
        <v>-34.840000000000003</v>
      </c>
      <c r="E30" s="31">
        <f t="shared" si="10"/>
        <v>-51.37</v>
      </c>
      <c r="F30" s="31">
        <f t="shared" si="10"/>
        <v>-66.78</v>
      </c>
      <c r="G30" s="31">
        <f t="shared" si="10"/>
        <v>-79.73</v>
      </c>
      <c r="H30" s="47"/>
      <c r="I30" s="47"/>
      <c r="J30" s="31">
        <f>ROUND(J23-J27,2)</f>
        <v>0</v>
      </c>
      <c r="K30" s="31">
        <f>ROUND(K23-K27,2)</f>
        <v>0</v>
      </c>
      <c r="L30" s="31">
        <f t="shared" ref="J30:O30" si="11">ROUND(L23-L27,2)</f>
        <v>0</v>
      </c>
      <c r="M30" s="31">
        <f t="shared" si="11"/>
        <v>0</v>
      </c>
      <c r="N30" s="31">
        <f t="shared" si="11"/>
        <v>0</v>
      </c>
      <c r="O30" s="31">
        <f t="shared" si="11"/>
        <v>0</v>
      </c>
    </row>
    <row r="31" spans="1:15" x14ac:dyDescent="0.25">
      <c r="C31" s="32"/>
      <c r="D31" s="32"/>
      <c r="E31" s="32"/>
      <c r="F31" s="32"/>
      <c r="G31" s="32"/>
      <c r="H31" s="36"/>
      <c r="I31" s="36"/>
      <c r="J31" s="36"/>
      <c r="K31" s="36"/>
      <c r="L31" s="36"/>
      <c r="M31" s="36"/>
      <c r="N31" s="36"/>
    </row>
    <row r="32" spans="1:15" x14ac:dyDescent="0.25">
      <c r="C32" s="24"/>
      <c r="D32" s="24"/>
      <c r="E32" s="24"/>
      <c r="F32" s="24"/>
      <c r="G32" s="24"/>
      <c r="H32" s="24"/>
      <c r="I32" s="24"/>
      <c r="J32" s="24"/>
      <c r="K32" s="24"/>
      <c r="L32" s="24"/>
      <c r="M32" s="24"/>
      <c r="N32" s="24"/>
    </row>
  </sheetData>
  <mergeCells count="1">
    <mergeCell ref="C3:G3"/>
  </mergeCells>
  <phoneticPr fontId="0" type="noConversion"/>
  <pageMargins left="0.35433070866141736" right="0.35433070866141736" top="0.59055118110236227" bottom="0.59055118110236227" header="0.31496062992125984" footer="0.51181102362204722"/>
  <pageSetup paperSize="9" orientation="portrait" horizontalDpi="300" verticalDpi="300" r:id="rId1"/>
  <headerFooter alignWithMargins="0">
    <oddFooter>&amp;L&amp;F&amp;C&amp;A&amp;R&amp;P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F0"/>
    <pageSetUpPr fitToPage="1"/>
  </sheetPr>
  <dimension ref="A1:AA20"/>
  <sheetViews>
    <sheetView showGridLines="0" zoomScale="75" workbookViewId="0">
      <selection activeCell="S3" sqref="S3:Y3"/>
    </sheetView>
  </sheetViews>
  <sheetFormatPr defaultRowHeight="15.75" x14ac:dyDescent="0.25"/>
  <cols>
    <col min="1" max="1" width="42.6640625" style="1" customWidth="1"/>
    <col min="2" max="7" width="10.83203125" style="1" customWidth="1"/>
    <col min="8" max="8" width="41.1640625" style="1" customWidth="1"/>
    <col min="9" max="16384" width="9.33203125" style="1"/>
  </cols>
  <sheetData>
    <row r="1" spans="1:27" x14ac:dyDescent="0.25">
      <c r="A1" s="7">
        <f>Inputs!A1</f>
        <v>0</v>
      </c>
    </row>
    <row r="2" spans="1:27" ht="20.25" x14ac:dyDescent="0.3">
      <c r="A2" s="97">
        <f>Inputs!A2</f>
        <v>0</v>
      </c>
      <c r="B2" s="98"/>
      <c r="C2" s="98"/>
      <c r="D2" s="98"/>
      <c r="E2" s="98"/>
      <c r="F2" s="98"/>
      <c r="G2" s="98"/>
      <c r="J2" s="99"/>
      <c r="K2" s="103"/>
      <c r="L2" s="104" t="s">
        <v>91</v>
      </c>
      <c r="M2" s="104"/>
      <c r="N2" s="104"/>
      <c r="O2" s="99"/>
      <c r="P2" s="99"/>
      <c r="Q2" s="99"/>
    </row>
    <row r="3" spans="1:27" ht="18.75" x14ac:dyDescent="0.3">
      <c r="A3" s="98"/>
      <c r="B3" s="98"/>
      <c r="C3" s="111" t="s">
        <v>98</v>
      </c>
      <c r="D3" s="111"/>
      <c r="E3" s="111"/>
      <c r="F3" s="111"/>
      <c r="G3" s="111"/>
      <c r="J3" s="99"/>
      <c r="K3" s="99"/>
      <c r="L3" s="99"/>
      <c r="M3" s="99"/>
      <c r="N3" s="99"/>
      <c r="O3" s="99"/>
      <c r="P3" s="99"/>
      <c r="Q3" s="99"/>
      <c r="S3" s="110" t="s">
        <v>96</v>
      </c>
      <c r="T3" s="110"/>
      <c r="U3" s="110"/>
      <c r="V3" s="110"/>
      <c r="W3" s="110"/>
      <c r="X3" s="110"/>
      <c r="Y3" s="110"/>
    </row>
    <row r="4" spans="1:27" x14ac:dyDescent="0.25">
      <c r="A4" s="3" t="s">
        <v>50</v>
      </c>
      <c r="B4" s="70" t="s">
        <v>74</v>
      </c>
      <c r="C4" s="71">
        <f>Inputs!C7</f>
        <v>42369</v>
      </c>
      <c r="D4" s="71">
        <f>Inputs!D7</f>
        <v>42735</v>
      </c>
      <c r="E4" s="71">
        <f>Inputs!E7</f>
        <v>43100</v>
      </c>
      <c r="F4" s="71">
        <f>Inputs!F7</f>
        <v>43465</v>
      </c>
      <c r="G4" s="71">
        <f>Inputs!G7</f>
        <v>43830</v>
      </c>
      <c r="H4" s="109" t="s">
        <v>95</v>
      </c>
      <c r="I4" s="45"/>
      <c r="J4" s="70" t="s">
        <v>74</v>
      </c>
      <c r="K4" s="71">
        <v>42369</v>
      </c>
      <c r="L4" s="71">
        <v>42735</v>
      </c>
      <c r="M4" s="71">
        <v>43100</v>
      </c>
      <c r="N4" s="71">
        <v>43465</v>
      </c>
      <c r="O4" s="71">
        <v>43830</v>
      </c>
      <c r="S4" s="102" t="s">
        <v>100</v>
      </c>
      <c r="T4" s="102"/>
      <c r="U4" s="102"/>
      <c r="V4" s="102"/>
      <c r="W4" s="102"/>
      <c r="X4" s="102"/>
      <c r="Y4" s="102"/>
      <c r="Z4" s="108"/>
      <c r="AA4" s="108"/>
    </row>
    <row r="5" spans="1:27" x14ac:dyDescent="0.25">
      <c r="C5" s="24"/>
      <c r="D5" s="24"/>
      <c r="E5" s="24"/>
      <c r="F5" s="24"/>
      <c r="G5" s="24"/>
      <c r="H5" s="29"/>
      <c r="I5" s="29"/>
      <c r="K5" s="24"/>
      <c r="L5" s="24"/>
      <c r="M5" s="24"/>
      <c r="N5" s="24"/>
      <c r="O5" s="24"/>
      <c r="S5" s="102" t="s">
        <v>92</v>
      </c>
      <c r="T5" s="102"/>
      <c r="U5" s="102"/>
      <c r="V5" s="102"/>
      <c r="W5" s="102"/>
      <c r="X5" s="102"/>
      <c r="Y5" s="102"/>
      <c r="Z5" s="102"/>
      <c r="AA5" s="102"/>
    </row>
    <row r="6" spans="1:27" s="41" customFormat="1" x14ac:dyDescent="0.25">
      <c r="A6" s="41" t="s">
        <v>41</v>
      </c>
      <c r="B6" s="78"/>
      <c r="C6" s="79">
        <f>'P&amp;L'!C24</f>
        <v>1.9000000000000163</v>
      </c>
      <c r="D6" s="79">
        <f>'P&amp;L'!D24</f>
        <v>15.680000000000025</v>
      </c>
      <c r="E6" s="79">
        <f>'P&amp;L'!E24</f>
        <v>18.459999999999997</v>
      </c>
      <c r="F6" s="79">
        <f>'P&amp;L'!F24</f>
        <v>24.639999999999983</v>
      </c>
      <c r="G6" s="79">
        <f>'P&amp;L'!G24</f>
        <v>41.36999999999999</v>
      </c>
      <c r="H6" s="80"/>
      <c r="I6" s="80"/>
      <c r="J6" s="78"/>
      <c r="K6" s="106"/>
      <c r="L6" s="106"/>
      <c r="M6" s="106"/>
      <c r="N6" s="106"/>
      <c r="O6" s="106"/>
      <c r="S6" s="102" t="s">
        <v>93</v>
      </c>
      <c r="T6" s="102"/>
      <c r="U6" s="102"/>
      <c r="V6" s="102"/>
      <c r="W6" s="102"/>
      <c r="X6" s="102"/>
      <c r="Y6" s="102"/>
      <c r="Z6" s="102"/>
      <c r="AA6" s="102"/>
    </row>
    <row r="7" spans="1:27" x14ac:dyDescent="0.25">
      <c r="A7" s="2" t="s">
        <v>64</v>
      </c>
      <c r="B7" s="12"/>
      <c r="C7" s="24">
        <f>-(Balsheet!C12-Balsheet!B12)</f>
        <v>-5.8602739726027373</v>
      </c>
      <c r="D7" s="24">
        <f>-(Balsheet!D12-Balsheet!C12)</f>
        <v>-1.7605479452054809</v>
      </c>
      <c r="E7" s="24">
        <f>-(Balsheet!E12-Balsheet!D12)</f>
        <v>-1.8345205479452051</v>
      </c>
      <c r="F7" s="24">
        <f>-(Balsheet!F12-Balsheet!E12)</f>
        <v>-1.4934246575342467</v>
      </c>
      <c r="G7" s="24">
        <f>-(Balsheet!G12-Balsheet!F12)</f>
        <v>-2.3317808219178069</v>
      </c>
      <c r="H7" s="29"/>
      <c r="I7" s="29"/>
      <c r="J7" s="12"/>
      <c r="K7" s="24"/>
      <c r="L7" s="24"/>
      <c r="M7" s="24"/>
      <c r="N7" s="24"/>
      <c r="O7" s="24"/>
      <c r="S7" s="102" t="s">
        <v>97</v>
      </c>
      <c r="T7" s="102"/>
      <c r="U7" s="102"/>
      <c r="V7" s="102"/>
      <c r="W7" s="102"/>
      <c r="X7" s="102"/>
      <c r="Y7" s="102"/>
      <c r="Z7" s="102"/>
      <c r="AA7" s="102"/>
    </row>
    <row r="8" spans="1:27" x14ac:dyDescent="0.25">
      <c r="A8" s="2" t="s">
        <v>65</v>
      </c>
      <c r="B8" s="12"/>
      <c r="C8" s="24">
        <f>-(Balsheet!C13-Balsheet!B13)</f>
        <v>-9.506849315068493</v>
      </c>
      <c r="D8" s="24">
        <f>-(Balsheet!D13-Balsheet!C13)</f>
        <v>-5.5232876712328789</v>
      </c>
      <c r="E8" s="24">
        <f>-(Balsheet!E13-Balsheet!D13)</f>
        <v>-6.5095890410958859</v>
      </c>
      <c r="F8" s="24">
        <f>-(Balsheet!F13-Balsheet!E13)</f>
        <v>-4.7013698630136886</v>
      </c>
      <c r="G8" s="24">
        <f>-(Balsheet!G13-Balsheet!F13)</f>
        <v>-7.6602739726027522</v>
      </c>
      <c r="H8" s="29"/>
      <c r="I8" s="29"/>
      <c r="J8" s="12"/>
      <c r="K8" s="24"/>
      <c r="L8" s="24"/>
      <c r="M8" s="24"/>
      <c r="N8" s="24"/>
      <c r="O8" s="24"/>
    </row>
    <row r="9" spans="1:27" x14ac:dyDescent="0.25">
      <c r="A9" s="2" t="s">
        <v>66</v>
      </c>
      <c r="B9" s="12"/>
      <c r="C9" s="24">
        <f>Balsheet!C17-Balsheet!B17</f>
        <v>18.63013698630137</v>
      </c>
      <c r="D9" s="24">
        <f>Balsheet!D17-Balsheet!C17</f>
        <v>4.1424657534246592</v>
      </c>
      <c r="E9" s="24">
        <f>Balsheet!E17-Balsheet!D17</f>
        <v>4.8821917808219162</v>
      </c>
      <c r="F9" s="24">
        <f>Balsheet!F17-Balsheet!E17</f>
        <v>3.5260273972602718</v>
      </c>
      <c r="G9" s="24">
        <f>Balsheet!G17-Balsheet!F17</f>
        <v>5.7452054794520606</v>
      </c>
      <c r="H9" s="29"/>
      <c r="I9" s="29"/>
      <c r="J9" s="12"/>
      <c r="K9" s="24"/>
      <c r="L9" s="24"/>
      <c r="M9" s="24"/>
      <c r="N9" s="24"/>
      <c r="O9" s="24"/>
    </row>
    <row r="10" spans="1:27" x14ac:dyDescent="0.25">
      <c r="A10" s="62" t="s">
        <v>9</v>
      </c>
      <c r="B10" s="60"/>
      <c r="C10" s="64">
        <f>-((Balsheet!C18-Balsheet!B18)+'P&amp;L'!C26)</f>
        <v>5</v>
      </c>
      <c r="D10" s="64">
        <f>-((Balsheet!D18-Balsheet!C18)+'P&amp;L'!D26)</f>
        <v>0.38000000000000345</v>
      </c>
      <c r="E10" s="64">
        <f>-((Balsheet!E18-Balsheet!D18)+'P&amp;L'!E26)</f>
        <v>3.136000000000005</v>
      </c>
      <c r="F10" s="64">
        <f>-((Balsheet!F18-Balsheet!E18)+'P&amp;L'!F26)</f>
        <v>3.6919999999999997</v>
      </c>
      <c r="G10" s="64">
        <f>-((Balsheet!G18-Balsheet!F18)+'P&amp;L'!G26)</f>
        <v>4.9279999999999973</v>
      </c>
      <c r="H10" s="37"/>
      <c r="I10" s="55"/>
      <c r="J10" s="60"/>
      <c r="K10" s="64"/>
      <c r="L10" s="64"/>
      <c r="M10" s="64"/>
      <c r="N10" s="64"/>
      <c r="O10" s="64"/>
    </row>
    <row r="11" spans="1:27" customFormat="1" x14ac:dyDescent="0.25">
      <c r="A11" s="2" t="s">
        <v>67</v>
      </c>
      <c r="B11" s="12"/>
      <c r="C11" s="40">
        <f>Balsheet!C20-Balsheet!B20</f>
        <v>12</v>
      </c>
      <c r="D11" s="40">
        <f>Balsheet!D20-Balsheet!C20</f>
        <v>8.3999999999999986</v>
      </c>
      <c r="E11" s="40">
        <f>Balsheet!E20-Balsheet!D20</f>
        <v>9.8999999999999986</v>
      </c>
      <c r="F11" s="40">
        <f>Balsheet!F20-Balsheet!E20</f>
        <v>7.1499999999999915</v>
      </c>
      <c r="G11" s="40">
        <f>Balsheet!G20-Balsheet!F20</f>
        <v>11.650000000000006</v>
      </c>
      <c r="H11" s="46"/>
      <c r="I11" s="46"/>
      <c r="J11" s="12"/>
      <c r="K11" s="40"/>
      <c r="L11" s="40"/>
      <c r="M11" s="40"/>
      <c r="N11" s="40"/>
      <c r="O11" s="40"/>
    </row>
    <row r="12" spans="1:27" x14ac:dyDescent="0.25">
      <c r="A12" s="62" t="s">
        <v>68</v>
      </c>
      <c r="B12" s="12"/>
      <c r="C12" s="101">
        <f>SUM(C6:C11)</f>
        <v>22.163013698630156</v>
      </c>
      <c r="D12" s="101">
        <f>SUM(D6:D11)</f>
        <v>21.318630136986325</v>
      </c>
      <c r="E12" s="101">
        <f>SUM(E6:E11)</f>
        <v>28.034082191780826</v>
      </c>
      <c r="F12" s="101">
        <f>SUM(F6:F11)</f>
        <v>32.813232876712313</v>
      </c>
      <c r="G12" s="101">
        <f>SUM(G6:G11)</f>
        <v>53.701150684931498</v>
      </c>
      <c r="H12" s="36"/>
      <c r="I12" s="36"/>
      <c r="J12" s="12"/>
      <c r="K12" s="101">
        <f>SUM(K6:K11)</f>
        <v>0</v>
      </c>
      <c r="L12" s="101">
        <f>SUM(L6:L11)</f>
        <v>0</v>
      </c>
      <c r="M12" s="101">
        <f>SUM(M6:M11)</f>
        <v>0</v>
      </c>
      <c r="N12" s="101">
        <f>SUM(N6:N11)</f>
        <v>0</v>
      </c>
      <c r="O12" s="101">
        <f>SUM(O6:O11)</f>
        <v>0</v>
      </c>
    </row>
    <row r="13" spans="1:27" x14ac:dyDescent="0.25">
      <c r="A13"/>
      <c r="B13"/>
      <c r="C13"/>
      <c r="D13"/>
      <c r="E13"/>
      <c r="F13"/>
      <c r="G13"/>
      <c r="H13" s="36"/>
      <c r="I13" s="56"/>
      <c r="J13"/>
      <c r="K13"/>
      <c r="L13"/>
      <c r="M13"/>
      <c r="N13"/>
      <c r="O13"/>
    </row>
    <row r="14" spans="1:27" x14ac:dyDescent="0.25">
      <c r="A14" s="2" t="s">
        <v>51</v>
      </c>
      <c r="B14" s="12"/>
      <c r="C14" s="24">
        <f>B17</f>
        <v>5</v>
      </c>
      <c r="D14" s="24">
        <f>C17</f>
        <v>0</v>
      </c>
      <c r="E14" s="24">
        <f>D17</f>
        <v>0</v>
      </c>
      <c r="F14" s="24">
        <f>E17</f>
        <v>0</v>
      </c>
      <c r="G14" s="24">
        <f>F17</f>
        <v>0</v>
      </c>
      <c r="H14" s="29"/>
      <c r="I14" s="29"/>
      <c r="J14" s="12"/>
      <c r="K14" s="24"/>
      <c r="L14" s="24"/>
      <c r="M14" s="24"/>
      <c r="N14" s="24"/>
      <c r="O14" s="24"/>
    </row>
    <row r="15" spans="1:27" x14ac:dyDescent="0.25">
      <c r="A15" s="2" t="s">
        <v>63</v>
      </c>
      <c r="B15" s="12"/>
      <c r="C15" s="107">
        <f>SUM(C12:C14)</f>
        <v>27.163013698630156</v>
      </c>
      <c r="D15" s="107">
        <f>SUM(D12:D14)</f>
        <v>21.318630136986325</v>
      </c>
      <c r="E15" s="107">
        <f>SUM(E12:E14)</f>
        <v>28.034082191780826</v>
      </c>
      <c r="F15" s="107">
        <f>SUM(F12:F14)</f>
        <v>32.813232876712313</v>
      </c>
      <c r="G15" s="107">
        <f>SUM(G12:G14)</f>
        <v>53.701150684931498</v>
      </c>
      <c r="H15" s="37"/>
      <c r="I15" s="37"/>
      <c r="J15" s="12"/>
      <c r="K15" s="107">
        <f>SUM(K12:K14)</f>
        <v>0</v>
      </c>
      <c r="L15" s="107">
        <f>SUM(L12:L14)</f>
        <v>0</v>
      </c>
      <c r="M15" s="107">
        <f>SUM(M12:M14)</f>
        <v>0</v>
      </c>
      <c r="N15" s="107">
        <f>SUM(N12:N14)</f>
        <v>0</v>
      </c>
      <c r="O15" s="107">
        <f>SUM(O12:O14)</f>
        <v>0</v>
      </c>
    </row>
    <row r="16" spans="1:27" x14ac:dyDescent="0.25">
      <c r="A16" s="2" t="s">
        <v>43</v>
      </c>
      <c r="C16" s="32">
        <f>'P&amp;L'!C29</f>
        <v>-27.163013698630156</v>
      </c>
      <c r="D16" s="24">
        <f>'P&amp;L'!D29</f>
        <v>-21.318630136986325</v>
      </c>
      <c r="E16" s="24">
        <f>'P&amp;L'!E29</f>
        <v>-28.034082191780826</v>
      </c>
      <c r="F16" s="24">
        <f>'P&amp;L'!F29</f>
        <v>-32.813232876712313</v>
      </c>
      <c r="G16" s="24">
        <f>'P&amp;L'!G29</f>
        <v>-53.701150684931498</v>
      </c>
      <c r="H16" s="29"/>
      <c r="I16" s="29"/>
      <c r="K16" s="32"/>
      <c r="L16" s="24"/>
      <c r="M16" s="24"/>
      <c r="N16" s="24"/>
      <c r="O16" s="24"/>
    </row>
    <row r="17" spans="1:15" x14ac:dyDescent="0.25">
      <c r="A17" s="2" t="s">
        <v>52</v>
      </c>
      <c r="B17" s="93">
        <f>Inputs!B40</f>
        <v>5</v>
      </c>
      <c r="C17" s="101">
        <f>SUM(C15:C16)</f>
        <v>0</v>
      </c>
      <c r="D17" s="101">
        <f>SUM(D15:D16)</f>
        <v>0</v>
      </c>
      <c r="E17" s="101">
        <f>SUM(E15:E16)</f>
        <v>0</v>
      </c>
      <c r="F17" s="101">
        <f>SUM(F15:F16)</f>
        <v>0</v>
      </c>
      <c r="G17" s="101">
        <f>SUM(G15:G16)</f>
        <v>0</v>
      </c>
      <c r="H17" s="36"/>
      <c r="I17" s="36"/>
      <c r="J17" s="93">
        <f>Inputs!B40</f>
        <v>5</v>
      </c>
      <c r="K17" s="101">
        <f>SUM(K15:K16)</f>
        <v>0</v>
      </c>
      <c r="L17" s="101">
        <f>SUM(L15:L16)</f>
        <v>0</v>
      </c>
      <c r="M17" s="101">
        <f>SUM(M15:M16)</f>
        <v>0</v>
      </c>
      <c r="N17" s="101">
        <f>SUM(N15:N16)</f>
        <v>0</v>
      </c>
      <c r="O17" s="101">
        <f>SUM(O15:O16)</f>
        <v>0</v>
      </c>
    </row>
    <row r="18" spans="1:15" x14ac:dyDescent="0.25">
      <c r="B18" s="72" t="s">
        <v>59</v>
      </c>
      <c r="C18" s="24"/>
      <c r="D18" s="24"/>
      <c r="E18" s="24"/>
      <c r="F18" s="24"/>
      <c r="G18" s="24"/>
      <c r="H18" s="24"/>
      <c r="I18" s="29"/>
      <c r="J18" s="72" t="s">
        <v>59</v>
      </c>
      <c r="K18" s="24"/>
      <c r="L18" s="24"/>
      <c r="M18" s="24"/>
      <c r="N18" s="24"/>
      <c r="O18" s="24"/>
    </row>
    <row r="19" spans="1:15" x14ac:dyDescent="0.25">
      <c r="C19"/>
      <c r="D19"/>
      <c r="E19"/>
      <c r="F19"/>
      <c r="G19"/>
      <c r="H19"/>
      <c r="I19"/>
      <c r="J19"/>
      <c r="K19"/>
      <c r="L19"/>
      <c r="M19" s="24"/>
      <c r="N19" s="24"/>
    </row>
    <row r="20" spans="1:15" x14ac:dyDescent="0.25">
      <c r="C20"/>
      <c r="D20"/>
      <c r="E20"/>
      <c r="F20"/>
      <c r="G20"/>
      <c r="H20"/>
      <c r="I20"/>
      <c r="J20"/>
      <c r="K20"/>
      <c r="L20"/>
      <c r="M20" s="24"/>
      <c r="N20" s="24"/>
    </row>
  </sheetData>
  <mergeCells count="1">
    <mergeCell ref="C3:G3"/>
  </mergeCells>
  <phoneticPr fontId="0" type="noConversion"/>
  <pageMargins left="0.35433070866141736" right="0.35433070866141736" top="0.59055118110236227" bottom="0.59055118110236227" header="0.31496062992125984" footer="0.51181102362204722"/>
  <pageSetup paperSize="9" scale="97" orientation="portrait" horizontalDpi="300" verticalDpi="300" r:id="rId1"/>
  <headerFooter alignWithMargins="0">
    <oddFooter>&amp;L&amp;F&amp;C&amp;A&amp;R&amp;P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Scenario</vt:lpstr>
      <vt:lpstr>Inputs</vt:lpstr>
      <vt:lpstr>Workings</vt:lpstr>
      <vt:lpstr>P&amp;L</vt:lpstr>
      <vt:lpstr>Balsheet</vt:lpstr>
      <vt:lpstr>Cashflow</vt:lpstr>
      <vt:lpstr>Days_in_year</vt:lpstr>
      <vt:lpstr>Balsheet!Print_Area</vt:lpstr>
      <vt:lpstr>Cashflow!Print_Area</vt:lpstr>
      <vt:lpstr>Inputs!Print_Area</vt:lpstr>
      <vt:lpstr>'P&amp;L'!Print_Area</vt:lpstr>
      <vt:lpstr>Workings!Print_Area</vt:lpstr>
      <vt:lpstr>Inputs!Print_Titles</vt:lpstr>
      <vt:lpstr>'P&amp;L'!Print_Titles</vt:lpstr>
    </vt:vector>
  </TitlesOfParts>
  <Company>Ernst &amp; Young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Priscilla Martinez</cp:lastModifiedBy>
  <cp:lastPrinted>2003-04-29T09:50:28Z</cp:lastPrinted>
  <dcterms:created xsi:type="dcterms:W3CDTF">1995-11-15T15:25:17Z</dcterms:created>
  <dcterms:modified xsi:type="dcterms:W3CDTF">2020-12-12T04:24:01Z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Name">
    <vt:lpwstr/>
  </property>
  <property fmtid="{D5CDD505-2E9C-101B-9397-08002B2CF9AE}" pid="3" name="SV_QUERY_LIST_4F35BF76-6C0D-4D9B-82B2-816C12CF3733">
    <vt:lpwstr>empty_477D106A-C0D6-4607-AEBD-E2C9D60EA279</vt:lpwstr>
  </property>
</Properties>
</file>