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\Documents\UMGC Masters\UCSP 620 Intro to Accounting\"/>
    </mc:Choice>
  </mc:AlternateContent>
  <xr:revisionPtr revIDLastSave="0" documentId="13_ncr:1_{F91FD8BB-DDB3-40A8-BED7-C9010348382E}" xr6:coauthVersionLast="45" xr6:coauthVersionMax="45" xr10:uidLastSave="{00000000-0000-0000-0000-000000000000}"/>
  <bookViews>
    <workbookView xWindow="29610" yWindow="90" windowWidth="20325" windowHeight="15045" xr2:uid="{DB2FFB16-F036-4EC8-B4E4-C8B3FC39772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7" i="1" l="1"/>
  <c r="B76" i="1"/>
  <c r="B74" i="1"/>
  <c r="B72" i="1"/>
  <c r="B71" i="1"/>
  <c r="B69" i="1"/>
  <c r="B68" i="1"/>
  <c r="B73" i="1"/>
  <c r="B75" i="1"/>
  <c r="B70" i="1"/>
  <c r="L73" i="1"/>
  <c r="I74" i="1"/>
  <c r="L74" i="1"/>
  <c r="J49" i="1"/>
  <c r="I73" i="1"/>
  <c r="L71" i="1"/>
  <c r="I71" i="1"/>
  <c r="B66" i="1"/>
  <c r="L56" i="1" l="1"/>
  <c r="S25" i="1"/>
  <c r="S24" i="1"/>
  <c r="S21" i="1"/>
  <c r="S20" i="1"/>
  <c r="S18" i="1"/>
  <c r="S17" i="1"/>
  <c r="S12" i="1"/>
  <c r="S11" i="1"/>
  <c r="S13" i="1" s="1"/>
  <c r="S9" i="1"/>
  <c r="S8" i="1"/>
  <c r="S7" i="1"/>
  <c r="S26" i="1" l="1"/>
  <c r="S10" i="1"/>
  <c r="S19" i="1"/>
  <c r="S22" i="1"/>
  <c r="S14" i="1"/>
  <c r="S27" i="1" l="1"/>
  <c r="R24" i="1"/>
  <c r="T24" i="1" s="1"/>
  <c r="L51" i="1" s="1"/>
  <c r="R21" i="1"/>
  <c r="T21" i="1" s="1"/>
  <c r="L52" i="1" s="1"/>
  <c r="R20" i="1"/>
  <c r="T20" i="1" s="1"/>
  <c r="L50" i="1" s="1"/>
  <c r="R18" i="1"/>
  <c r="T18" i="1" s="1"/>
  <c r="L40" i="1" s="1"/>
  <c r="R17" i="1"/>
  <c r="T17" i="1" s="1"/>
  <c r="L41" i="1" s="1"/>
  <c r="R12" i="1"/>
  <c r="T12" i="1" s="1"/>
  <c r="R11" i="1"/>
  <c r="T11" i="1" s="1"/>
  <c r="L46" i="1" s="1"/>
  <c r="M47" i="1" s="1"/>
  <c r="R9" i="1"/>
  <c r="R8" i="1"/>
  <c r="T8" i="1" s="1"/>
  <c r="L39" i="1" s="1"/>
  <c r="R7" i="1"/>
  <c r="T7" i="1" s="1"/>
  <c r="J14" i="1"/>
  <c r="J12" i="1"/>
  <c r="J9" i="1"/>
  <c r="J8" i="1"/>
  <c r="L38" i="1" s="1"/>
  <c r="J24" i="1"/>
  <c r="L53" i="1" s="1"/>
  <c r="J6" i="1"/>
  <c r="J22" i="1"/>
  <c r="J5" i="1"/>
  <c r="M54" i="1" l="1"/>
  <c r="R10" i="1"/>
  <c r="T10" i="1" s="1"/>
  <c r="T9" i="1"/>
  <c r="L42" i="1" s="1"/>
  <c r="R19" i="1"/>
  <c r="K7" i="1"/>
  <c r="K10" i="1" s="1"/>
  <c r="K13" i="1" s="1"/>
  <c r="K15" i="1" s="1"/>
  <c r="R13" i="1"/>
  <c r="T13" i="1" s="1"/>
  <c r="R14" i="1"/>
  <c r="T14" i="1" s="1"/>
  <c r="J23" i="1" l="1"/>
  <c r="J26" i="1" s="1"/>
  <c r="R25" i="1" s="1"/>
  <c r="L35" i="1"/>
  <c r="M43" i="1" s="1"/>
  <c r="M55" i="1" s="1"/>
  <c r="L57" i="1" s="1"/>
  <c r="R22" i="1"/>
  <c r="T22" i="1" s="1"/>
  <c r="T19" i="1"/>
  <c r="T25" i="1" l="1"/>
  <c r="R26" i="1"/>
  <c r="R27" i="1" l="1"/>
  <c r="T27" i="1" s="1"/>
  <c r="T26" i="1"/>
</calcChain>
</file>

<file path=xl/sharedStrings.xml><?xml version="1.0" encoding="utf-8"?>
<sst xmlns="http://schemas.openxmlformats.org/spreadsheetml/2006/main" count="170" uniqueCount="108">
  <si>
    <t>20X2</t>
  </si>
  <si>
    <t>20X1</t>
  </si>
  <si>
    <t xml:space="preserve">    Beyer, Inc.</t>
  </si>
  <si>
    <t>Income Statement</t>
  </si>
  <si>
    <t>Retained Earnings</t>
  </si>
  <si>
    <t>Accounts Payable</t>
  </si>
  <si>
    <t>B</t>
  </si>
  <si>
    <t>For the Year Ended December 31, 20X2</t>
  </si>
  <si>
    <t>Accounts Receivable</t>
  </si>
  <si>
    <t>Short Term Notes Payable</t>
  </si>
  <si>
    <t>Sales Revenue</t>
  </si>
  <si>
    <t>Retained Earnings for 20X1</t>
  </si>
  <si>
    <t>Accumulated Depreciation: PP&amp;E</t>
  </si>
  <si>
    <t>Cost of Goods Sold</t>
  </si>
  <si>
    <t>Net Income</t>
  </si>
  <si>
    <t>Long-Term Liabilities</t>
  </si>
  <si>
    <t>Gross Profit</t>
  </si>
  <si>
    <t>Cash Dividends</t>
  </si>
  <si>
    <t>Cash</t>
  </si>
  <si>
    <t>Depreciation Expense</t>
  </si>
  <si>
    <t>N/A</t>
  </si>
  <si>
    <t>R</t>
  </si>
  <si>
    <t>Selling &amp; Admin Expenses</t>
  </si>
  <si>
    <t>Retained Earnings for 20X2</t>
  </si>
  <si>
    <t>Common Stock</t>
  </si>
  <si>
    <t>Operating Profit</t>
  </si>
  <si>
    <t>I</t>
  </si>
  <si>
    <t>Other Income &amp; Expense</t>
  </si>
  <si>
    <t>Interest Expense</t>
  </si>
  <si>
    <t>Property Plant &amp; Equipment</t>
  </si>
  <si>
    <t>Earnings Before Income Tax</t>
  </si>
  <si>
    <t>Income Tax Expense</t>
  </si>
  <si>
    <t>Inventory</t>
  </si>
  <si>
    <t>Sales</t>
  </si>
  <si>
    <t>Selling &amp; Administrative Expenses</t>
  </si>
  <si>
    <t>Bonds Payable</t>
  </si>
  <si>
    <t>Balance Sheet</t>
  </si>
  <si>
    <t>Assets</t>
  </si>
  <si>
    <t>Current Assets</t>
  </si>
  <si>
    <t>Total Current Assets</t>
  </si>
  <si>
    <t>Equipment</t>
  </si>
  <si>
    <t>Less Accumulated Depreciation</t>
  </si>
  <si>
    <t>Equipment, net</t>
  </si>
  <si>
    <t>Total Assets</t>
  </si>
  <si>
    <t>Liabilities and Stockholder's Equity</t>
  </si>
  <si>
    <t>Current Liabilities</t>
  </si>
  <si>
    <t>Total Current Liabilities</t>
  </si>
  <si>
    <t>Total Liabilities</t>
  </si>
  <si>
    <t>Stockholder's Equity</t>
  </si>
  <si>
    <t>Total Stockholder's Equity</t>
  </si>
  <si>
    <t>Total Liabilities &amp; Stockholder's Equity</t>
  </si>
  <si>
    <t>Statement of Cash Flow</t>
  </si>
  <si>
    <t>Difference</t>
  </si>
  <si>
    <t>Cash Flow From Operating Activities:</t>
  </si>
  <si>
    <t xml:space="preserve">   Net Income</t>
  </si>
  <si>
    <t xml:space="preserve">   Adjustments to Reconcile Net Income to Net Cash</t>
  </si>
  <si>
    <t xml:space="preserve">   Provided by Operating Activities:</t>
  </si>
  <si>
    <t>Decrease in Accounts Receivable</t>
  </si>
  <si>
    <t>Increase in Accounts Payable</t>
  </si>
  <si>
    <t>Net Cash Provided by Operating Activities</t>
  </si>
  <si>
    <t>Cash Flows from Investing Activities:</t>
  </si>
  <si>
    <t>Net Cash Used by Investing Activities</t>
  </si>
  <si>
    <t>Cash Flows from Financing Activities:</t>
  </si>
  <si>
    <t xml:space="preserve">   Proceeds from Sale of Common Stock</t>
  </si>
  <si>
    <t xml:space="preserve">   Payment of Cash Dividends</t>
  </si>
  <si>
    <t>Net Cash Provided by Financing Activities</t>
  </si>
  <si>
    <t>Increase in Short Term Notes Payable</t>
  </si>
  <si>
    <t>Increase Property, Plant &amp; Equipment</t>
  </si>
  <si>
    <t>Increase in Inventory</t>
  </si>
  <si>
    <t xml:space="preserve">   Payment of Bonds Payable</t>
  </si>
  <si>
    <t>Beginning Cash Balance, January 1, 20X1</t>
  </si>
  <si>
    <t>Ending Cash Balance, December 31, 20X2</t>
  </si>
  <si>
    <t>Net Increase in Cash During 20X2</t>
  </si>
  <si>
    <t>O</t>
  </si>
  <si>
    <t>n/a</t>
  </si>
  <si>
    <t>F</t>
  </si>
  <si>
    <t xml:space="preserve">   Long-term Liabilities</t>
  </si>
  <si>
    <t>Financial Ratios</t>
  </si>
  <si>
    <t>Real Estate Calculations</t>
  </si>
  <si>
    <t>Property A</t>
  </si>
  <si>
    <t>Property B</t>
  </si>
  <si>
    <t>NPV</t>
  </si>
  <si>
    <t>IRR</t>
  </si>
  <si>
    <t>Monthly Payment</t>
  </si>
  <si>
    <t>Loan Amount</t>
  </si>
  <si>
    <t>Interest</t>
  </si>
  <si>
    <t>Repayment Period</t>
  </si>
  <si>
    <t>5 yrs/monthly</t>
  </si>
  <si>
    <t>Year</t>
  </si>
  <si>
    <t>Current Cash Debt Coverage</t>
  </si>
  <si>
    <t>Current Ratio</t>
  </si>
  <si>
    <t>Debt Ratio</t>
  </si>
  <si>
    <t>Gross Profit Margin</t>
  </si>
  <si>
    <t>Inventory Turnover</t>
  </si>
  <si>
    <t>Net Profit Margin</t>
  </si>
  <si>
    <t>Quick Ratio</t>
  </si>
  <si>
    <t>Return on Assets</t>
  </si>
  <si>
    <t>Return on Equity</t>
  </si>
  <si>
    <t>Cash Flow Margin</t>
  </si>
  <si>
    <t>To properly compare the properties, we must consider both the Net Present Value and the Internal Rate of Return</t>
  </si>
  <si>
    <t>predicted annual rents for Property A indicates it is likely the better candidate, but to be sure we must compare</t>
  </si>
  <si>
    <t>the computed values. Property A has an NPV of $825,641 vs. the NPV of Property B at $352,898. Property A beats</t>
  </si>
  <si>
    <t>for Property A, the variable rent property, and Property B, the rent controlled property. Simply looking at the</t>
  </si>
  <si>
    <t>Property B by a ratio of 2.33 to 1. This alone would be a strong indicator that it is the right choice as NPV indicates how</t>
  </si>
  <si>
    <t>much future money is worth in today's money. The higher value indicates Property A is worth significantly more in</t>
  </si>
  <si>
    <t>terms of today's value. The IRR is the rate of growth of the investment, so higher values are better. Property A has an</t>
  </si>
  <si>
    <t xml:space="preserve">IRR of 20.13% compared to Property B at 12%. The IRR for Property A is obviously more favorable and, when combined </t>
  </si>
  <si>
    <t>with the result of the NPV comparison, indicates that Property A is by far the best choice.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</si>
</sst>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 val="singleAccounting"/>
      <sz val="10"/>
      <name val="Arial"/>
      <family val="2"/>
    </font>
    <font>
      <u/>
      <sz val="10"/>
      <name val="Arial"/>
      <family val="2"/>
    </font>
    <font>
      <u val="doubleAccounting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3" fillId="0" borderId="0" xfId="0" applyFont="1"/>
    <xf numFmtId="0" fontId="2" fillId="0" borderId="0" xfId="0" applyFont="1" applyAlignment="1">
      <alignment horizontal="right"/>
    </xf>
    <xf numFmtId="164" fontId="0" fillId="0" borderId="0" xfId="0" applyNumberFormat="1"/>
    <xf numFmtId="164" fontId="0" fillId="0" borderId="0" xfId="1" applyNumberFormat="1" applyFont="1"/>
    <xf numFmtId="164" fontId="0" fillId="0" borderId="0" xfId="1" applyNumberFormat="1" applyFont="1" applyAlignment="1">
      <alignment horizontal="center"/>
    </xf>
    <xf numFmtId="3" fontId="2" fillId="0" borderId="0" xfId="0" applyNumberFormat="1" applyFont="1"/>
    <xf numFmtId="3" fontId="4" fillId="0" borderId="0" xfId="0" applyNumberFormat="1" applyFont="1"/>
    <xf numFmtId="3" fontId="5" fillId="0" borderId="0" xfId="0" applyNumberFormat="1" applyFont="1"/>
    <xf numFmtId="3" fontId="0" fillId="0" borderId="0" xfId="0" applyNumberFormat="1"/>
    <xf numFmtId="164" fontId="6" fillId="0" borderId="0" xfId="0" applyNumberFormat="1" applyFont="1"/>
    <xf numFmtId="37" fontId="0" fillId="0" borderId="0" xfId="0" applyNumberFormat="1"/>
    <xf numFmtId="164" fontId="4" fillId="0" borderId="0" xfId="0" applyNumberFormat="1" applyFont="1"/>
    <xf numFmtId="8" fontId="0" fillId="0" borderId="0" xfId="0" applyNumberFormat="1"/>
    <xf numFmtId="9" fontId="0" fillId="0" borderId="0" xfId="0" applyNumberFormat="1"/>
    <xf numFmtId="10" fontId="0" fillId="0" borderId="0" xfId="0" applyNumberFormat="1"/>
    <xf numFmtId="2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08B11-C3AE-4C78-BA0F-FDDBD0576A60}">
  <dimension ref="A1:T85"/>
  <sheetViews>
    <sheetView tabSelected="1" topLeftCell="A50" workbookViewId="0">
      <selection activeCell="A83" sqref="A83"/>
    </sheetView>
  </sheetViews>
  <sheetFormatPr defaultRowHeight="15" x14ac:dyDescent="0.25"/>
  <cols>
    <col min="1" max="1" width="29.28515625" customWidth="1"/>
    <col min="2" max="2" width="13" customWidth="1"/>
    <col min="4" max="4" width="10.5703125" bestFit="1" customWidth="1"/>
    <col min="6" max="6" width="11.85546875" bestFit="1" customWidth="1"/>
    <col min="8" max="9" width="13.5703125" bestFit="1" customWidth="1"/>
    <col min="10" max="10" width="10.42578125" customWidth="1"/>
    <col min="12" max="12" width="13.5703125" bestFit="1" customWidth="1"/>
    <col min="15" max="15" width="11.85546875" bestFit="1" customWidth="1"/>
    <col min="20" max="20" width="10.140625" customWidth="1"/>
    <col min="257" max="257" width="29.28515625" customWidth="1"/>
    <col min="513" max="513" width="29.28515625" customWidth="1"/>
    <col min="769" max="769" width="29.28515625" customWidth="1"/>
    <col min="1025" max="1025" width="29.28515625" customWidth="1"/>
    <col min="1281" max="1281" width="29.28515625" customWidth="1"/>
    <col min="1537" max="1537" width="29.28515625" customWidth="1"/>
    <col min="1793" max="1793" width="29.28515625" customWidth="1"/>
    <col min="2049" max="2049" width="29.28515625" customWidth="1"/>
    <col min="2305" max="2305" width="29.28515625" customWidth="1"/>
    <col min="2561" max="2561" width="29.28515625" customWidth="1"/>
    <col min="2817" max="2817" width="29.28515625" customWidth="1"/>
    <col min="3073" max="3073" width="29.28515625" customWidth="1"/>
    <col min="3329" max="3329" width="29.28515625" customWidth="1"/>
    <col min="3585" max="3585" width="29.28515625" customWidth="1"/>
    <col min="3841" max="3841" width="29.28515625" customWidth="1"/>
    <col min="4097" max="4097" width="29.28515625" customWidth="1"/>
    <col min="4353" max="4353" width="29.28515625" customWidth="1"/>
    <col min="4609" max="4609" width="29.28515625" customWidth="1"/>
    <col min="4865" max="4865" width="29.28515625" customWidth="1"/>
    <col min="5121" max="5121" width="29.28515625" customWidth="1"/>
    <col min="5377" max="5377" width="29.28515625" customWidth="1"/>
    <col min="5633" max="5633" width="29.28515625" customWidth="1"/>
    <col min="5889" max="5889" width="29.28515625" customWidth="1"/>
    <col min="6145" max="6145" width="29.28515625" customWidth="1"/>
    <col min="6401" max="6401" width="29.28515625" customWidth="1"/>
    <col min="6657" max="6657" width="29.28515625" customWidth="1"/>
    <col min="6913" max="6913" width="29.28515625" customWidth="1"/>
    <col min="7169" max="7169" width="29.28515625" customWidth="1"/>
    <col min="7425" max="7425" width="29.28515625" customWidth="1"/>
    <col min="7681" max="7681" width="29.28515625" customWidth="1"/>
    <col min="7937" max="7937" width="29.28515625" customWidth="1"/>
    <col min="8193" max="8193" width="29.28515625" customWidth="1"/>
    <col min="8449" max="8449" width="29.28515625" customWidth="1"/>
    <col min="8705" max="8705" width="29.28515625" customWidth="1"/>
    <col min="8961" max="8961" width="29.28515625" customWidth="1"/>
    <col min="9217" max="9217" width="29.28515625" customWidth="1"/>
    <col min="9473" max="9473" width="29.28515625" customWidth="1"/>
    <col min="9729" max="9729" width="29.28515625" customWidth="1"/>
    <col min="9985" max="9985" width="29.28515625" customWidth="1"/>
    <col min="10241" max="10241" width="29.28515625" customWidth="1"/>
    <col min="10497" max="10497" width="29.28515625" customWidth="1"/>
    <col min="10753" max="10753" width="29.28515625" customWidth="1"/>
    <col min="11009" max="11009" width="29.28515625" customWidth="1"/>
    <col min="11265" max="11265" width="29.28515625" customWidth="1"/>
    <col min="11521" max="11521" width="29.28515625" customWidth="1"/>
    <col min="11777" max="11777" width="29.28515625" customWidth="1"/>
    <col min="12033" max="12033" width="29.28515625" customWidth="1"/>
    <col min="12289" max="12289" width="29.28515625" customWidth="1"/>
    <col min="12545" max="12545" width="29.28515625" customWidth="1"/>
    <col min="12801" max="12801" width="29.28515625" customWidth="1"/>
    <col min="13057" max="13057" width="29.28515625" customWidth="1"/>
    <col min="13313" max="13313" width="29.28515625" customWidth="1"/>
    <col min="13569" max="13569" width="29.28515625" customWidth="1"/>
    <col min="13825" max="13825" width="29.28515625" customWidth="1"/>
    <col min="14081" max="14081" width="29.28515625" customWidth="1"/>
    <col min="14337" max="14337" width="29.28515625" customWidth="1"/>
    <col min="14593" max="14593" width="29.28515625" customWidth="1"/>
    <col min="14849" max="14849" width="29.28515625" customWidth="1"/>
    <col min="15105" max="15105" width="29.28515625" customWidth="1"/>
    <col min="15361" max="15361" width="29.28515625" customWidth="1"/>
    <col min="15617" max="15617" width="29.28515625" customWidth="1"/>
    <col min="15873" max="15873" width="29.28515625" customWidth="1"/>
    <col min="16129" max="16129" width="29.28515625" customWidth="1"/>
  </cols>
  <sheetData>
    <row r="1" spans="1:20" x14ac:dyDescent="0.25">
      <c r="B1" s="1" t="s">
        <v>0</v>
      </c>
      <c r="C1" s="1" t="s">
        <v>1</v>
      </c>
      <c r="D1" s="2"/>
      <c r="G1" s="3"/>
      <c r="H1" s="3" t="s">
        <v>2</v>
      </c>
      <c r="N1" s="3"/>
      <c r="O1" s="3" t="s">
        <v>2</v>
      </c>
    </row>
    <row r="2" spans="1:20" x14ac:dyDescent="0.25">
      <c r="D2" s="2"/>
      <c r="G2" s="3"/>
      <c r="H2" s="3" t="s">
        <v>3</v>
      </c>
      <c r="N2" s="3"/>
      <c r="O2" s="3" t="s">
        <v>36</v>
      </c>
    </row>
    <row r="3" spans="1:20" x14ac:dyDescent="0.25">
      <c r="A3" t="s">
        <v>5</v>
      </c>
      <c r="B3">
        <v>2018</v>
      </c>
      <c r="C3">
        <v>1686</v>
      </c>
      <c r="D3" s="4" t="s">
        <v>6</v>
      </c>
      <c r="E3" t="s">
        <v>73</v>
      </c>
      <c r="G3" s="3" t="s">
        <v>7</v>
      </c>
      <c r="H3" s="3"/>
      <c r="N3" s="3" t="s">
        <v>7</v>
      </c>
      <c r="O3" s="3"/>
      <c r="S3" t="s">
        <v>1</v>
      </c>
      <c r="T3" t="s">
        <v>52</v>
      </c>
    </row>
    <row r="4" spans="1:20" x14ac:dyDescent="0.25">
      <c r="A4" t="s">
        <v>8</v>
      </c>
      <c r="B4">
        <v>2125</v>
      </c>
      <c r="C4">
        <v>2362</v>
      </c>
      <c r="D4" s="4" t="s">
        <v>6</v>
      </c>
      <c r="E4" t="s">
        <v>73</v>
      </c>
    </row>
    <row r="5" spans="1:20" x14ac:dyDescent="0.25">
      <c r="A5" t="s">
        <v>9</v>
      </c>
      <c r="B5">
        <v>450</v>
      </c>
      <c r="C5">
        <v>375</v>
      </c>
      <c r="D5" s="4" t="s">
        <v>6</v>
      </c>
      <c r="E5" t="s">
        <v>73</v>
      </c>
      <c r="F5" t="s">
        <v>10</v>
      </c>
      <c r="J5" s="5">
        <f>B18</f>
        <v>11428</v>
      </c>
      <c r="K5" s="5"/>
      <c r="M5" s="3" t="s">
        <v>37</v>
      </c>
    </row>
    <row r="6" spans="1:20" x14ac:dyDescent="0.25">
      <c r="A6" t="s">
        <v>12</v>
      </c>
      <c r="B6">
        <v>702</v>
      </c>
      <c r="C6">
        <v>600</v>
      </c>
      <c r="D6" s="4" t="s">
        <v>6</v>
      </c>
      <c r="E6" t="s">
        <v>74</v>
      </c>
      <c r="F6" t="s">
        <v>13</v>
      </c>
      <c r="J6" s="5">
        <f>B12</f>
        <v>8001</v>
      </c>
      <c r="K6" s="5"/>
      <c r="M6" s="1" t="s">
        <v>38</v>
      </c>
      <c r="O6" s="3"/>
      <c r="P6" s="3"/>
    </row>
    <row r="7" spans="1:20" x14ac:dyDescent="0.25">
      <c r="A7" t="s">
        <v>15</v>
      </c>
      <c r="B7">
        <v>2750</v>
      </c>
      <c r="C7">
        <v>2200</v>
      </c>
      <c r="D7" s="4" t="s">
        <v>6</v>
      </c>
      <c r="E7" t="s">
        <v>74</v>
      </c>
      <c r="G7" t="s">
        <v>16</v>
      </c>
      <c r="J7" s="5"/>
      <c r="K7" s="5">
        <f>J5-J6</f>
        <v>3427</v>
      </c>
      <c r="N7" s="1" t="s">
        <v>18</v>
      </c>
      <c r="O7" s="3"/>
      <c r="P7" s="3"/>
      <c r="R7" s="5">
        <f>B8</f>
        <v>1918</v>
      </c>
      <c r="S7" s="5">
        <f>C8</f>
        <v>1320</v>
      </c>
      <c r="T7" s="5">
        <f>R7-S7</f>
        <v>598</v>
      </c>
    </row>
    <row r="8" spans="1:20" x14ac:dyDescent="0.25">
      <c r="A8" t="s">
        <v>18</v>
      </c>
      <c r="B8">
        <v>1918</v>
      </c>
      <c r="C8">
        <v>1320</v>
      </c>
      <c r="D8" s="4" t="s">
        <v>6</v>
      </c>
      <c r="E8" t="s">
        <v>74</v>
      </c>
      <c r="F8" t="s">
        <v>19</v>
      </c>
      <c r="J8" s="5">
        <f>B11</f>
        <v>102</v>
      </c>
      <c r="K8" s="5"/>
      <c r="N8" s="1" t="s">
        <v>8</v>
      </c>
      <c r="O8" s="3"/>
      <c r="P8" s="3"/>
      <c r="R8" s="5">
        <f>B4</f>
        <v>2125</v>
      </c>
      <c r="S8" s="5">
        <f>C4</f>
        <v>2362</v>
      </c>
      <c r="T8" s="5">
        <f t="shared" ref="T8:T27" si="0">R8-S8</f>
        <v>-237</v>
      </c>
    </row>
    <row r="9" spans="1:20" x14ac:dyDescent="0.25">
      <c r="A9" t="s">
        <v>17</v>
      </c>
      <c r="B9">
        <v>140</v>
      </c>
      <c r="C9" t="s">
        <v>20</v>
      </c>
      <c r="D9" s="4" t="s">
        <v>21</v>
      </c>
      <c r="E9" t="s">
        <v>75</v>
      </c>
      <c r="F9" t="s">
        <v>22</v>
      </c>
      <c r="J9" s="5">
        <f>B19</f>
        <v>2547</v>
      </c>
      <c r="K9" s="5"/>
      <c r="N9" s="1" t="s">
        <v>32</v>
      </c>
      <c r="R9" s="5">
        <f>B16</f>
        <v>1458</v>
      </c>
      <c r="S9" s="5">
        <f>C16</f>
        <v>1315</v>
      </c>
      <c r="T9" s="5">
        <f t="shared" si="0"/>
        <v>143</v>
      </c>
    </row>
    <row r="10" spans="1:20" ht="16.5" x14ac:dyDescent="0.35">
      <c r="A10" t="s">
        <v>24</v>
      </c>
      <c r="B10">
        <v>3490</v>
      </c>
      <c r="C10">
        <v>2141</v>
      </c>
      <c r="D10" s="4" t="s">
        <v>6</v>
      </c>
      <c r="E10" t="s">
        <v>75</v>
      </c>
      <c r="G10" t="s">
        <v>25</v>
      </c>
      <c r="J10" s="5"/>
      <c r="K10" s="5">
        <f>K7-J8-J9</f>
        <v>778</v>
      </c>
      <c r="M10" s="3" t="s">
        <v>39</v>
      </c>
      <c r="Q10" s="9"/>
      <c r="R10" s="5">
        <f>SUM(R7:R9)</f>
        <v>5501</v>
      </c>
      <c r="S10" s="5">
        <f>SUM(S7:S9)</f>
        <v>4997</v>
      </c>
      <c r="T10" s="5">
        <f t="shared" si="0"/>
        <v>504</v>
      </c>
    </row>
    <row r="11" spans="1:20" x14ac:dyDescent="0.25">
      <c r="A11" t="s">
        <v>19</v>
      </c>
      <c r="B11">
        <v>102</v>
      </c>
      <c r="C11" t="s">
        <v>20</v>
      </c>
      <c r="D11" s="4" t="s">
        <v>26</v>
      </c>
      <c r="E11" t="s">
        <v>74</v>
      </c>
      <c r="F11" t="s">
        <v>27</v>
      </c>
      <c r="J11" s="5"/>
      <c r="K11" s="5"/>
      <c r="M11" s="1" t="s">
        <v>40</v>
      </c>
      <c r="Q11" s="5"/>
      <c r="R11" s="5">
        <f>B13</f>
        <v>6452</v>
      </c>
      <c r="S11" s="5">
        <f>C13</f>
        <v>4637</v>
      </c>
      <c r="T11" s="5">
        <f t="shared" si="0"/>
        <v>1815</v>
      </c>
    </row>
    <row r="12" spans="1:20" x14ac:dyDescent="0.25">
      <c r="A12" t="s">
        <v>13</v>
      </c>
      <c r="B12">
        <v>8001</v>
      </c>
      <c r="C12" t="s">
        <v>20</v>
      </c>
      <c r="D12" s="4" t="s">
        <v>26</v>
      </c>
      <c r="E12" t="s">
        <v>74</v>
      </c>
      <c r="F12" s="1" t="s">
        <v>28</v>
      </c>
      <c r="J12" s="5">
        <f>B14</f>
        <v>178</v>
      </c>
      <c r="K12" s="5"/>
      <c r="M12" s="1" t="s">
        <v>41</v>
      </c>
      <c r="Q12" s="11"/>
      <c r="R12" s="5">
        <f>B6</f>
        <v>702</v>
      </c>
      <c r="S12" s="5">
        <f>C6</f>
        <v>600</v>
      </c>
      <c r="T12" s="5">
        <f t="shared" si="0"/>
        <v>102</v>
      </c>
    </row>
    <row r="13" spans="1:20" x14ac:dyDescent="0.25">
      <c r="A13" t="s">
        <v>29</v>
      </c>
      <c r="B13">
        <v>6452</v>
      </c>
      <c r="C13">
        <v>4637</v>
      </c>
      <c r="D13" s="4" t="s">
        <v>6</v>
      </c>
      <c r="E13" t="s">
        <v>26</v>
      </c>
      <c r="G13" t="s">
        <v>30</v>
      </c>
      <c r="J13" s="5"/>
      <c r="K13" s="5">
        <f>K10-J12</f>
        <v>600</v>
      </c>
      <c r="M13" s="3" t="s">
        <v>42</v>
      </c>
      <c r="Q13" s="11"/>
      <c r="R13" s="5">
        <f>R11-R12</f>
        <v>5750</v>
      </c>
      <c r="S13" s="5">
        <f>S11-S12</f>
        <v>4037</v>
      </c>
      <c r="T13" s="5">
        <f t="shared" si="0"/>
        <v>1713</v>
      </c>
    </row>
    <row r="14" spans="1:20" x14ac:dyDescent="0.25">
      <c r="A14" t="s">
        <v>28</v>
      </c>
      <c r="B14">
        <v>178</v>
      </c>
      <c r="C14" t="s">
        <v>20</v>
      </c>
      <c r="D14" s="4" t="s">
        <v>26</v>
      </c>
      <c r="E14" t="s">
        <v>74</v>
      </c>
      <c r="F14" t="s">
        <v>31</v>
      </c>
      <c r="J14" s="5">
        <f>B15</f>
        <v>124</v>
      </c>
      <c r="K14" s="5"/>
      <c r="M14" s="3" t="s">
        <v>43</v>
      </c>
      <c r="Q14" s="11"/>
      <c r="R14" s="5">
        <f>R10+R13</f>
        <v>11251</v>
      </c>
      <c r="S14" s="5">
        <f>S10+S13</f>
        <v>9034</v>
      </c>
      <c r="T14" s="5">
        <f t="shared" si="0"/>
        <v>2217</v>
      </c>
    </row>
    <row r="15" spans="1:20" x14ac:dyDescent="0.25">
      <c r="A15" t="s">
        <v>31</v>
      </c>
      <c r="B15">
        <v>124</v>
      </c>
      <c r="C15" t="s">
        <v>20</v>
      </c>
      <c r="D15" s="4" t="s">
        <v>26</v>
      </c>
      <c r="E15" t="s">
        <v>74</v>
      </c>
      <c r="G15" t="s">
        <v>14</v>
      </c>
      <c r="J15" s="5"/>
      <c r="K15" s="5">
        <f>K13-J14</f>
        <v>476</v>
      </c>
      <c r="M15" s="3" t="s">
        <v>44</v>
      </c>
      <c r="Q15" s="5"/>
      <c r="R15" s="5"/>
      <c r="S15" s="5"/>
      <c r="T15" s="5"/>
    </row>
    <row r="16" spans="1:20" x14ac:dyDescent="0.25">
      <c r="A16" t="s">
        <v>32</v>
      </c>
      <c r="B16">
        <v>1458</v>
      </c>
      <c r="C16">
        <v>1315</v>
      </c>
      <c r="D16" s="4" t="s">
        <v>6</v>
      </c>
      <c r="E16" t="s">
        <v>73</v>
      </c>
      <c r="M16" s="1" t="s">
        <v>45</v>
      </c>
      <c r="R16" s="5"/>
      <c r="S16" s="5"/>
      <c r="T16" s="5"/>
    </row>
    <row r="17" spans="1:20" x14ac:dyDescent="0.25">
      <c r="A17" t="s">
        <v>4</v>
      </c>
      <c r="B17">
        <v>2043</v>
      </c>
      <c r="C17">
        <v>1707</v>
      </c>
      <c r="D17" s="4" t="s">
        <v>21</v>
      </c>
      <c r="E17" t="s">
        <v>74</v>
      </c>
      <c r="I17" s="6"/>
      <c r="N17" s="1" t="s">
        <v>5</v>
      </c>
      <c r="Q17" s="5"/>
      <c r="R17" s="5">
        <f>B3</f>
        <v>2018</v>
      </c>
      <c r="S17" s="5">
        <f>C3</f>
        <v>1686</v>
      </c>
      <c r="T17" s="5">
        <f t="shared" si="0"/>
        <v>332</v>
      </c>
    </row>
    <row r="18" spans="1:20" ht="16.5" x14ac:dyDescent="0.35">
      <c r="A18" t="s">
        <v>33</v>
      </c>
      <c r="B18">
        <v>11428</v>
      </c>
      <c r="C18" t="s">
        <v>20</v>
      </c>
      <c r="D18" s="4" t="s">
        <v>26</v>
      </c>
      <c r="E18" t="s">
        <v>74</v>
      </c>
      <c r="G18" s="3"/>
      <c r="H18" s="3" t="s">
        <v>2</v>
      </c>
      <c r="N18" s="1" t="s">
        <v>9</v>
      </c>
      <c r="Q18" s="9"/>
      <c r="R18" s="5">
        <f>B5</f>
        <v>450</v>
      </c>
      <c r="S18" s="5">
        <f>C5</f>
        <v>375</v>
      </c>
      <c r="T18" s="5">
        <f t="shared" si="0"/>
        <v>75</v>
      </c>
    </row>
    <row r="19" spans="1:20" x14ac:dyDescent="0.25">
      <c r="A19" t="s">
        <v>34</v>
      </c>
      <c r="B19">
        <v>2547</v>
      </c>
      <c r="C19" t="s">
        <v>20</v>
      </c>
      <c r="D19" s="4" t="s">
        <v>26</v>
      </c>
      <c r="E19" t="s">
        <v>74</v>
      </c>
      <c r="G19" s="3"/>
      <c r="H19" s="3" t="s">
        <v>4</v>
      </c>
      <c r="M19" s="3" t="s">
        <v>46</v>
      </c>
      <c r="Q19" s="5"/>
      <c r="R19" s="5">
        <f>R17+R18</f>
        <v>2468</v>
      </c>
      <c r="S19" s="5">
        <f>S17+S18</f>
        <v>2061</v>
      </c>
      <c r="T19" s="5">
        <f t="shared" si="0"/>
        <v>407</v>
      </c>
    </row>
    <row r="20" spans="1:20" x14ac:dyDescent="0.25">
      <c r="A20" t="s">
        <v>35</v>
      </c>
      <c r="B20">
        <v>500</v>
      </c>
      <c r="C20">
        <v>925</v>
      </c>
      <c r="D20" s="4" t="s">
        <v>6</v>
      </c>
      <c r="E20" t="s">
        <v>75</v>
      </c>
      <c r="G20" s="3" t="s">
        <v>7</v>
      </c>
      <c r="H20" s="3"/>
      <c r="M20" s="1" t="s">
        <v>35</v>
      </c>
      <c r="Q20" s="13"/>
      <c r="R20" s="5">
        <f>B20</f>
        <v>500</v>
      </c>
      <c r="S20" s="5">
        <f>C20</f>
        <v>925</v>
      </c>
      <c r="T20" s="5">
        <f t="shared" si="0"/>
        <v>-425</v>
      </c>
    </row>
    <row r="21" spans="1:20" x14ac:dyDescent="0.25">
      <c r="M21" s="1" t="s">
        <v>15</v>
      </c>
      <c r="R21" s="5">
        <f>B7</f>
        <v>2750</v>
      </c>
      <c r="S21" s="5">
        <f>C7</f>
        <v>2200</v>
      </c>
      <c r="T21" s="5">
        <f t="shared" si="0"/>
        <v>550</v>
      </c>
    </row>
    <row r="22" spans="1:20" ht="16.5" x14ac:dyDescent="0.35">
      <c r="F22" s="1" t="s">
        <v>11</v>
      </c>
      <c r="J22" s="5">
        <f>C17</f>
        <v>1707</v>
      </c>
      <c r="M22" s="3" t="s">
        <v>47</v>
      </c>
      <c r="Q22" s="12"/>
      <c r="R22" s="5">
        <f>SUM(R19:R21)</f>
        <v>5718</v>
      </c>
      <c r="S22" s="5">
        <f>SUM(S19:S21)</f>
        <v>5186</v>
      </c>
      <c r="T22" s="5">
        <f t="shared" si="0"/>
        <v>532</v>
      </c>
    </row>
    <row r="23" spans="1:20" x14ac:dyDescent="0.25">
      <c r="F23" s="1" t="s">
        <v>14</v>
      </c>
      <c r="J23" s="6">
        <f>K15</f>
        <v>476</v>
      </c>
      <c r="M23" s="1" t="s">
        <v>48</v>
      </c>
      <c r="R23" s="5"/>
      <c r="S23" s="5"/>
      <c r="T23" s="5"/>
    </row>
    <row r="24" spans="1:20" x14ac:dyDescent="0.25">
      <c r="F24" s="1" t="s">
        <v>17</v>
      </c>
      <c r="J24" s="6">
        <f>B9</f>
        <v>140</v>
      </c>
      <c r="N24" s="1" t="s">
        <v>24</v>
      </c>
      <c r="R24" s="5">
        <f>B10</f>
        <v>3490</v>
      </c>
      <c r="S24" s="5">
        <f>C10</f>
        <v>2141</v>
      </c>
      <c r="T24" s="5">
        <f t="shared" si="0"/>
        <v>1349</v>
      </c>
    </row>
    <row r="25" spans="1:20" x14ac:dyDescent="0.25">
      <c r="J25" s="7"/>
      <c r="N25" s="1" t="s">
        <v>4</v>
      </c>
      <c r="R25" s="5">
        <f>J26</f>
        <v>2043</v>
      </c>
      <c r="S25" s="5">
        <f>C17</f>
        <v>1707</v>
      </c>
      <c r="T25" s="5">
        <f t="shared" si="0"/>
        <v>336</v>
      </c>
    </row>
    <row r="26" spans="1:20" x14ac:dyDescent="0.25">
      <c r="F26" s="1" t="s">
        <v>23</v>
      </c>
      <c r="J26" s="6">
        <f>J22+J23-J24</f>
        <v>2043</v>
      </c>
      <c r="M26" s="3" t="s">
        <v>49</v>
      </c>
      <c r="R26" s="5">
        <f>SUM(R24:R25)</f>
        <v>5533</v>
      </c>
      <c r="S26" s="5">
        <f>SUM(S24:S25)</f>
        <v>3848</v>
      </c>
      <c r="T26" s="5">
        <f t="shared" si="0"/>
        <v>1685</v>
      </c>
    </row>
    <row r="27" spans="1:20" x14ac:dyDescent="0.25">
      <c r="M27" s="3" t="s">
        <v>50</v>
      </c>
      <c r="R27" s="5">
        <f>R22+R26</f>
        <v>11251</v>
      </c>
      <c r="S27" s="5">
        <f>S22+S26</f>
        <v>9034</v>
      </c>
      <c r="T27" s="5">
        <f t="shared" si="0"/>
        <v>2217</v>
      </c>
    </row>
    <row r="28" spans="1:20" x14ac:dyDescent="0.25">
      <c r="S28" s="8"/>
    </row>
    <row r="29" spans="1:20" x14ac:dyDescent="0.25">
      <c r="S29" s="10"/>
    </row>
    <row r="30" spans="1:20" x14ac:dyDescent="0.25">
      <c r="G30" s="3"/>
      <c r="H30" s="3" t="s">
        <v>2</v>
      </c>
      <c r="S30" s="5"/>
    </row>
    <row r="31" spans="1:20" x14ac:dyDescent="0.25">
      <c r="G31" s="3"/>
      <c r="H31" s="3" t="s">
        <v>51</v>
      </c>
    </row>
    <row r="32" spans="1:20" x14ac:dyDescent="0.25">
      <c r="G32" s="3" t="s">
        <v>7</v>
      </c>
      <c r="H32" s="3"/>
    </row>
    <row r="33" spans="6:19" ht="16.5" x14ac:dyDescent="0.35">
      <c r="S33" s="12"/>
    </row>
    <row r="34" spans="6:19" x14ac:dyDescent="0.25">
      <c r="F34" t="s">
        <v>53</v>
      </c>
    </row>
    <row r="35" spans="6:19" x14ac:dyDescent="0.25">
      <c r="F35" t="s">
        <v>54</v>
      </c>
      <c r="L35" s="5">
        <f>K15</f>
        <v>476</v>
      </c>
    </row>
    <row r="36" spans="6:19" x14ac:dyDescent="0.25">
      <c r="F36" t="s">
        <v>55</v>
      </c>
    </row>
    <row r="37" spans="6:19" x14ac:dyDescent="0.25">
      <c r="F37" t="s">
        <v>56</v>
      </c>
      <c r="S37" s="5"/>
    </row>
    <row r="38" spans="6:19" x14ac:dyDescent="0.25">
      <c r="G38" t="s">
        <v>19</v>
      </c>
      <c r="L38" s="5">
        <f>J8</f>
        <v>102</v>
      </c>
      <c r="S38" s="10"/>
    </row>
    <row r="39" spans="6:19" x14ac:dyDescent="0.25">
      <c r="G39" t="s">
        <v>57</v>
      </c>
      <c r="L39" s="5">
        <f>(-T8)</f>
        <v>237</v>
      </c>
      <c r="S39" s="5"/>
    </row>
    <row r="40" spans="6:19" ht="16.5" x14ac:dyDescent="0.35">
      <c r="G40" t="s">
        <v>66</v>
      </c>
      <c r="L40" s="5">
        <f>T18</f>
        <v>75</v>
      </c>
      <c r="S40" s="9"/>
    </row>
    <row r="41" spans="6:19" x14ac:dyDescent="0.25">
      <c r="G41" t="s">
        <v>58</v>
      </c>
      <c r="L41" s="5">
        <f>T17</f>
        <v>332</v>
      </c>
    </row>
    <row r="42" spans="6:19" x14ac:dyDescent="0.25">
      <c r="G42" t="s">
        <v>68</v>
      </c>
      <c r="L42" s="5">
        <f>(-T9)</f>
        <v>-143</v>
      </c>
    </row>
    <row r="43" spans="6:19" x14ac:dyDescent="0.25">
      <c r="F43" t="s">
        <v>59</v>
      </c>
      <c r="M43" s="5">
        <f>L35+SUM(L38:L42)</f>
        <v>1079</v>
      </c>
      <c r="S43" s="5"/>
    </row>
    <row r="44" spans="6:19" ht="16.5" x14ac:dyDescent="0.35">
      <c r="S44" s="9"/>
    </row>
    <row r="45" spans="6:19" ht="16.5" x14ac:dyDescent="0.35">
      <c r="F45" t="s">
        <v>60</v>
      </c>
      <c r="N45" s="3"/>
      <c r="S45" s="14"/>
    </row>
    <row r="46" spans="6:19" x14ac:dyDescent="0.25">
      <c r="F46" t="s">
        <v>67</v>
      </c>
      <c r="L46" s="5">
        <f>(-T11)</f>
        <v>-1815</v>
      </c>
    </row>
    <row r="47" spans="6:19" x14ac:dyDescent="0.25">
      <c r="F47" t="s">
        <v>61</v>
      </c>
      <c r="M47" s="5">
        <f>L46</f>
        <v>-1815</v>
      </c>
    </row>
    <row r="49" spans="1:18" x14ac:dyDescent="0.25">
      <c r="F49" t="s">
        <v>62</v>
      </c>
      <c r="J49">
        <f>+J47</f>
        <v>0</v>
      </c>
    </row>
    <row r="50" spans="1:18" x14ac:dyDescent="0.25">
      <c r="F50" t="s">
        <v>69</v>
      </c>
      <c r="L50" s="5">
        <f>T20</f>
        <v>-425</v>
      </c>
    </row>
    <row r="51" spans="1:18" x14ac:dyDescent="0.25">
      <c r="F51" t="s">
        <v>63</v>
      </c>
      <c r="L51" s="5">
        <f>T24</f>
        <v>1349</v>
      </c>
      <c r="O51" s="5"/>
    </row>
    <row r="52" spans="1:18" x14ac:dyDescent="0.25">
      <c r="F52" t="s">
        <v>76</v>
      </c>
      <c r="L52" s="5">
        <f>T21</f>
        <v>550</v>
      </c>
      <c r="O52" s="5"/>
    </row>
    <row r="53" spans="1:18" x14ac:dyDescent="0.25">
      <c r="F53" t="s">
        <v>64</v>
      </c>
      <c r="L53" s="5">
        <f>(-J24)</f>
        <v>-140</v>
      </c>
    </row>
    <row r="54" spans="1:18" x14ac:dyDescent="0.25">
      <c r="F54" t="s">
        <v>65</v>
      </c>
      <c r="M54" s="5">
        <f>SUM(L50:L53)</f>
        <v>1334</v>
      </c>
    </row>
    <row r="55" spans="1:18" x14ac:dyDescent="0.25">
      <c r="F55" t="s">
        <v>72</v>
      </c>
      <c r="L55" s="5"/>
      <c r="M55" s="5">
        <f>M43+M47+M54</f>
        <v>598</v>
      </c>
    </row>
    <row r="56" spans="1:18" x14ac:dyDescent="0.25">
      <c r="F56" t="s">
        <v>70</v>
      </c>
      <c r="L56" s="5">
        <f>S7</f>
        <v>1320</v>
      </c>
      <c r="O56" s="5"/>
    </row>
    <row r="57" spans="1:18" x14ac:dyDescent="0.25">
      <c r="F57" t="s">
        <v>71</v>
      </c>
      <c r="L57" s="5">
        <f>M55+L56</f>
        <v>1918</v>
      </c>
    </row>
    <row r="60" spans="1:18" x14ac:dyDescent="0.25">
      <c r="B60" s="3" t="s">
        <v>2</v>
      </c>
      <c r="I60" s="3" t="s">
        <v>2</v>
      </c>
      <c r="R60" s="15"/>
    </row>
    <row r="61" spans="1:18" x14ac:dyDescent="0.25">
      <c r="B61" s="3" t="s">
        <v>77</v>
      </c>
      <c r="F61" s="15"/>
      <c r="I61" s="3" t="s">
        <v>78</v>
      </c>
      <c r="O61" s="15"/>
    </row>
    <row r="62" spans="1:18" x14ac:dyDescent="0.25">
      <c r="F62" s="15"/>
      <c r="O62" s="15"/>
    </row>
    <row r="63" spans="1:18" x14ac:dyDescent="0.25">
      <c r="A63" t="s">
        <v>84</v>
      </c>
      <c r="B63">
        <v>100000</v>
      </c>
      <c r="I63" t="s">
        <v>79</v>
      </c>
      <c r="L63" t="s">
        <v>80</v>
      </c>
      <c r="O63" s="15"/>
    </row>
    <row r="64" spans="1:18" x14ac:dyDescent="0.25">
      <c r="A64" t="s">
        <v>85</v>
      </c>
      <c r="B64" s="16">
        <v>0.08</v>
      </c>
      <c r="O64" s="15"/>
    </row>
    <row r="65" spans="1:15" x14ac:dyDescent="0.25">
      <c r="A65" t="s">
        <v>86</v>
      </c>
      <c r="B65" t="s">
        <v>87</v>
      </c>
      <c r="G65" t="s">
        <v>88</v>
      </c>
      <c r="H65">
        <v>0</v>
      </c>
      <c r="I65" s="5">
        <v>-1250000</v>
      </c>
      <c r="J65" s="5"/>
      <c r="K65" s="5"/>
      <c r="L65" s="5">
        <v>-1250000</v>
      </c>
      <c r="O65" s="15"/>
    </row>
    <row r="66" spans="1:15" x14ac:dyDescent="0.25">
      <c r="A66" t="s">
        <v>83</v>
      </c>
      <c r="B66" s="15">
        <f>PMT(8%/12,60,100000,0,0)</f>
        <v>-2027.6394288413683</v>
      </c>
      <c r="H66">
        <v>1</v>
      </c>
      <c r="I66" s="5">
        <v>250000</v>
      </c>
      <c r="J66" s="5"/>
      <c r="K66" s="5"/>
      <c r="L66" s="5">
        <v>350000</v>
      </c>
    </row>
    <row r="67" spans="1:15" x14ac:dyDescent="0.25">
      <c r="H67">
        <v>2</v>
      </c>
      <c r="I67" s="5">
        <v>350000</v>
      </c>
      <c r="J67" s="5"/>
      <c r="K67" s="5"/>
      <c r="L67" s="5">
        <v>350000</v>
      </c>
    </row>
    <row r="68" spans="1:15" x14ac:dyDescent="0.25">
      <c r="A68" t="s">
        <v>98</v>
      </c>
      <c r="B68" s="17">
        <f>(M43/J5)</f>
        <v>9.4417220861043052E-2</v>
      </c>
      <c r="H68">
        <v>3</v>
      </c>
      <c r="I68" s="5">
        <v>450000</v>
      </c>
      <c r="J68" s="5"/>
      <c r="K68" s="5"/>
      <c r="L68" s="5">
        <v>350000</v>
      </c>
    </row>
    <row r="69" spans="1:15" x14ac:dyDescent="0.25">
      <c r="A69" t="s">
        <v>89</v>
      </c>
      <c r="B69" s="17">
        <f>(M43/R19)</f>
        <v>0.43719611021069693</v>
      </c>
      <c r="H69">
        <v>4</v>
      </c>
      <c r="I69" s="5">
        <v>500000</v>
      </c>
      <c r="J69" s="5"/>
      <c r="K69" s="5"/>
      <c r="L69" s="5">
        <v>350000</v>
      </c>
    </row>
    <row r="70" spans="1:15" x14ac:dyDescent="0.25">
      <c r="A70" t="s">
        <v>90</v>
      </c>
      <c r="B70" s="18">
        <f>(R10/R19)</f>
        <v>2.2289303079416531</v>
      </c>
      <c r="H70">
        <v>5</v>
      </c>
      <c r="I70" s="5">
        <v>750000</v>
      </c>
      <c r="J70" s="5"/>
      <c r="K70" s="5"/>
      <c r="L70" s="5">
        <v>350000</v>
      </c>
    </row>
    <row r="71" spans="1:15" x14ac:dyDescent="0.25">
      <c r="A71" t="s">
        <v>91</v>
      </c>
      <c r="B71" s="17">
        <f>(R22/R14)</f>
        <v>0.50822149142298467</v>
      </c>
      <c r="I71" s="5">
        <f>NPV(3%,250000,350000,450000,500000,750000)</f>
        <v>2075640.8737536452</v>
      </c>
      <c r="L71" s="5">
        <f>NPV(3%,350000,350000,350000,350000,350000)</f>
        <v>1602897.5155180867</v>
      </c>
    </row>
    <row r="72" spans="1:15" x14ac:dyDescent="0.25">
      <c r="A72" t="s">
        <v>92</v>
      </c>
      <c r="B72" s="17">
        <f>(K7/J5)</f>
        <v>0.29987749387469376</v>
      </c>
    </row>
    <row r="73" spans="1:15" x14ac:dyDescent="0.25">
      <c r="A73" t="s">
        <v>93</v>
      </c>
      <c r="B73" s="18">
        <f>J6/B16</f>
        <v>5.4876543209876543</v>
      </c>
      <c r="H73" t="s">
        <v>81</v>
      </c>
      <c r="I73" s="5">
        <f>I71-1250000</f>
        <v>825640.87375364522</v>
      </c>
      <c r="L73" s="5">
        <f>L71-1250000</f>
        <v>352897.51551808673</v>
      </c>
    </row>
    <row r="74" spans="1:15" x14ac:dyDescent="0.25">
      <c r="A74" t="s">
        <v>94</v>
      </c>
      <c r="B74" s="17">
        <f>(K15/J5)</f>
        <v>4.1652082604130204E-2</v>
      </c>
      <c r="H74" t="s">
        <v>82</v>
      </c>
      <c r="I74" s="17">
        <f>IRR(I65:I70)</f>
        <v>0.201322964401071</v>
      </c>
      <c r="L74" s="16">
        <f>IRR(L65:L70)</f>
        <v>0.12376241456867576</v>
      </c>
    </row>
    <row r="75" spans="1:15" x14ac:dyDescent="0.25">
      <c r="A75" t="s">
        <v>95</v>
      </c>
      <c r="B75" s="18">
        <f>(R7+R8)/R19</f>
        <v>1.6381685575364668</v>
      </c>
    </row>
    <row r="76" spans="1:15" x14ac:dyDescent="0.25">
      <c r="A76" t="s">
        <v>96</v>
      </c>
      <c r="B76" s="17">
        <f>(K15/R14)</f>
        <v>4.2307350457737092E-2</v>
      </c>
    </row>
    <row r="77" spans="1:15" x14ac:dyDescent="0.25">
      <c r="A77" t="s">
        <v>97</v>
      </c>
      <c r="B77" s="17">
        <f>(K15/R26)</f>
        <v>8.6029278872221213E-2</v>
      </c>
      <c r="F77" t="s">
        <v>99</v>
      </c>
    </row>
    <row r="78" spans="1:15" x14ac:dyDescent="0.25">
      <c r="D78" s="16"/>
      <c r="F78" t="s">
        <v>102</v>
      </c>
    </row>
    <row r="79" spans="1:15" x14ac:dyDescent="0.25">
      <c r="F79" t="s">
        <v>100</v>
      </c>
    </row>
    <row r="80" spans="1:15" x14ac:dyDescent="0.25">
      <c r="F80" t="s">
        <v>101</v>
      </c>
    </row>
    <row r="81" spans="4:7" x14ac:dyDescent="0.25">
      <c r="F81" t="s">
        <v>103</v>
      </c>
    </row>
    <row r="82" spans="4:7" x14ac:dyDescent="0.25">
      <c r="D82" s="15"/>
      <c r="F82" t="s">
        <v>104</v>
      </c>
      <c r="G82" s="15"/>
    </row>
    <row r="83" spans="4:7" x14ac:dyDescent="0.25">
      <c r="F83" t="s">
        <v>105</v>
      </c>
      <c r="G83" s="15"/>
    </row>
    <row r="84" spans="4:7" x14ac:dyDescent="0.25">
      <c r="F84" t="s">
        <v>106</v>
      </c>
    </row>
    <row r="85" spans="4:7" x14ac:dyDescent="0.25">
      <c r="F85" s="15" t="s">
        <v>107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 Z</dc:creator>
  <cp:lastModifiedBy>D Z</cp:lastModifiedBy>
  <dcterms:created xsi:type="dcterms:W3CDTF">2020-10-06T22:29:26Z</dcterms:created>
  <dcterms:modified xsi:type="dcterms:W3CDTF">2020-10-27T01:45:24Z</dcterms:modified>
</cp:coreProperties>
</file>