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Cardimore\"/>
    </mc:Choice>
  </mc:AlternateContent>
  <bookViews>
    <workbookView xWindow="0" yWindow="0" windowWidth="20490" windowHeight="7635" activeTab="1"/>
  </bookViews>
  <sheets>
    <sheet name="Sheet1" sheetId="1" r:id="rId1"/>
    <sheet name="Sheet3" sheetId="3" r:id="rId2"/>
  </sheets>
  <definedNames>
    <definedName name="_xlnm.Print_Area" localSheetId="0">Sheet1!$B$1:$J$46</definedName>
    <definedName name="_xlnm.Print_Area" localSheetId="1">Sheet3!$C$1:$J$126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4" i="3" l="1"/>
  <c r="F118" i="3"/>
  <c r="F117" i="3"/>
  <c r="F120" i="3" s="1"/>
  <c r="F112" i="3"/>
  <c r="F105" i="3"/>
  <c r="F103" i="3"/>
  <c r="F102" i="3"/>
  <c r="F83" i="3"/>
  <c r="G82" i="3"/>
  <c r="F82" i="3"/>
  <c r="I82" i="3" s="1"/>
  <c r="I81" i="3"/>
  <c r="F81" i="3"/>
  <c r="H80" i="3"/>
  <c r="H83" i="3" s="1"/>
  <c r="G80" i="3"/>
  <c r="I80" i="3" s="1"/>
  <c r="I83" i="3" s="1"/>
  <c r="F80" i="3"/>
  <c r="H64" i="3"/>
  <c r="H59" i="3"/>
  <c r="H62" i="3" s="1"/>
  <c r="H57" i="3"/>
  <c r="H47" i="3"/>
  <c r="H46" i="3"/>
  <c r="H49" i="3" s="1"/>
  <c r="J26" i="3"/>
  <c r="G83" i="3" l="1"/>
  <c r="G32" i="1" l="1"/>
  <c r="G39" i="1"/>
  <c r="G41" i="1" s="1"/>
  <c r="G33" i="1"/>
  <c r="F43" i="1"/>
  <c r="H43" i="1"/>
  <c r="G43" i="1"/>
  <c r="H35" i="1"/>
  <c r="G35" i="1"/>
  <c r="H39" i="1"/>
  <c r="G29" i="1"/>
  <c r="F29" i="1"/>
  <c r="H33" i="1"/>
  <c r="H32" i="1"/>
  <c r="F32" i="1"/>
  <c r="F33" i="1"/>
  <c r="H31" i="1"/>
  <c r="G31" i="1"/>
  <c r="F31" i="1"/>
  <c r="F30" i="1"/>
  <c r="H29" i="1"/>
  <c r="I37" i="1"/>
  <c r="H41" i="1"/>
  <c r="H44" i="1" s="1"/>
  <c r="I41" i="1"/>
  <c r="I44" i="1" s="1"/>
  <c r="F41" i="1"/>
  <c r="F34" i="1" l="1"/>
  <c r="F37" i="1" s="1"/>
  <c r="F44" i="1"/>
  <c r="H37" i="1"/>
  <c r="G37" i="1"/>
  <c r="G44" i="1"/>
</calcChain>
</file>

<file path=xl/sharedStrings.xml><?xml version="1.0" encoding="utf-8"?>
<sst xmlns="http://schemas.openxmlformats.org/spreadsheetml/2006/main" count="179" uniqueCount="89">
  <si>
    <t>Colour plc</t>
  </si>
  <si>
    <t xml:space="preserve">Blue plc </t>
  </si>
  <si>
    <t xml:space="preserve">White Ltd </t>
  </si>
  <si>
    <t>Green Ltd</t>
  </si>
  <si>
    <t>€'m</t>
  </si>
  <si>
    <t>Property, plant and equipment</t>
  </si>
  <si>
    <t>Investments at cost</t>
  </si>
  <si>
    <t>Inventory</t>
  </si>
  <si>
    <t>Trade receivables</t>
  </si>
  <si>
    <t>Bank</t>
  </si>
  <si>
    <t>Trade payables</t>
  </si>
  <si>
    <t>Tax payable</t>
  </si>
  <si>
    <t>Ordinary share capital</t>
  </si>
  <si>
    <t>Retained earnings</t>
  </si>
  <si>
    <t>Investments</t>
  </si>
  <si>
    <t>Workings &amp; Rationale</t>
  </si>
  <si>
    <t>Colour Plc</t>
  </si>
  <si>
    <t>Acquisition Colour Plc</t>
  </si>
  <si>
    <t>Retained Earnings</t>
  </si>
  <si>
    <t>%</t>
  </si>
  <si>
    <t>a.</t>
  </si>
  <si>
    <t>b.</t>
  </si>
  <si>
    <t>Retained Earnings at Acquisition</t>
  </si>
  <si>
    <t>Cost at Acquisition</t>
  </si>
  <si>
    <t>d.</t>
  </si>
  <si>
    <t>Other Companies</t>
  </si>
  <si>
    <t>e.</t>
  </si>
  <si>
    <t>f.</t>
  </si>
  <si>
    <t>Total Cost</t>
  </si>
  <si>
    <t>k.</t>
  </si>
  <si>
    <t xml:space="preserve">Colour Plc has a controlling interest in all the subsidiaries </t>
  </si>
  <si>
    <t>Colour Plc has &gt;51% shareholding in 2 out of the three companies</t>
  </si>
  <si>
    <t>Colour Plc has a significant influence over Green Ltd despite &lt;51% shareholding</t>
  </si>
  <si>
    <t>Colour Plc does not have signficant influence in the other companies</t>
  </si>
  <si>
    <t>Value the investments except in the 'other companies' using the equity method</t>
  </si>
  <si>
    <t>Value 'other companies' using cost method</t>
  </si>
  <si>
    <t>Considerations made;</t>
  </si>
  <si>
    <t>g.</t>
  </si>
  <si>
    <t>h.</t>
  </si>
  <si>
    <t>Goodwill</t>
  </si>
  <si>
    <t>i.</t>
  </si>
  <si>
    <t>Goodwill for Blue Plc</t>
  </si>
  <si>
    <t>Fair Value of Non-Controlling Interest at 1st Jan 2014 (20%)</t>
  </si>
  <si>
    <t>Identifiable Assets of Blue Plc</t>
  </si>
  <si>
    <t>Fair Value of Company becomes (235*(100/20)) i.e 100%</t>
  </si>
  <si>
    <t>Goodwill for White Ltd</t>
  </si>
  <si>
    <t>Negative Goodwill</t>
  </si>
  <si>
    <t>Ownership Stake at 75%</t>
  </si>
  <si>
    <t>% of Goodwill as a % of Net Identifiable Assets of White Ltd at 75%</t>
  </si>
  <si>
    <t>Extraordinary Gain for Colour Plc</t>
  </si>
  <si>
    <t>Negative Goodwill for Blue Plc</t>
  </si>
  <si>
    <t>Goodwill for White Ltd (i.e 100%) ((100/75)*106.75)</t>
  </si>
  <si>
    <t>Negative goodwill for White Ltd</t>
  </si>
  <si>
    <t>31 Dec 2018</t>
  </si>
  <si>
    <t>At Acquisition</t>
  </si>
  <si>
    <t>Accumulated</t>
  </si>
  <si>
    <t>Total</t>
  </si>
  <si>
    <t>Cr. Inventory</t>
  </si>
  <si>
    <t>Dr. Cost of Goods Sold</t>
  </si>
  <si>
    <t>Less Inventory Adjustment</t>
  </si>
  <si>
    <t>Goodwill for White Ltd on Land (Carrying amount + 24M)</t>
  </si>
  <si>
    <t>Effect rolls over to Retained Earnings</t>
  </si>
  <si>
    <t>Effect rolls over to Retained Earnings (see. g)</t>
  </si>
  <si>
    <t>Less Extra-ordinary Loss</t>
  </si>
  <si>
    <t>Land</t>
  </si>
  <si>
    <t>White Ltd</t>
  </si>
  <si>
    <t>Cr. Land</t>
  </si>
  <si>
    <t>Dr. Loss on Revaluation</t>
  </si>
  <si>
    <t>j.</t>
  </si>
  <si>
    <t>Intra-Company Accounts</t>
  </si>
  <si>
    <t>Profit to Colour Plc at 20% of Cost</t>
  </si>
  <si>
    <t>Profit to White Ltd at 20% on selling price</t>
  </si>
  <si>
    <t>1/4 of goods sold by White Ltd</t>
  </si>
  <si>
    <t>1/3 of goods sold by Colour Plc</t>
  </si>
  <si>
    <t>Gain on Disposal</t>
  </si>
  <si>
    <t>Disposal Ammount</t>
  </si>
  <si>
    <t>Carrying Amount</t>
  </si>
  <si>
    <t>Gain</t>
  </si>
  <si>
    <t>l.</t>
  </si>
  <si>
    <t>Depreciation at 20% yr 1</t>
  </si>
  <si>
    <t>Depreciation at 20% yr 2</t>
  </si>
  <si>
    <t>Depreciation</t>
  </si>
  <si>
    <t>Blue Ltd</t>
  </si>
  <si>
    <t>m.</t>
  </si>
  <si>
    <t xml:space="preserve">Accrue Management charge </t>
  </si>
  <si>
    <t>4m</t>
  </si>
  <si>
    <t xml:space="preserve">Impairment </t>
  </si>
  <si>
    <t>Impairment</t>
  </si>
  <si>
    <t>Consolidated Statement of Financial Position as at 31st Dec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</si>
</sst>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 applyFill="1" applyBorder="1"/>
    <xf numFmtId="0" fontId="0" fillId="0" borderId="0" xfId="1" applyNumberFormat="1" applyFont="1" applyFill="1" applyBorder="1"/>
    <xf numFmtId="9" fontId="0" fillId="0" borderId="0" xfId="1" applyNumberFormat="1" applyFont="1" applyFill="1" applyBorder="1"/>
    <xf numFmtId="43" fontId="0" fillId="0" borderId="0" xfId="1" applyFont="1" applyFill="1" applyBorder="1" applyAlignment="1">
      <alignment horizontal="center"/>
    </xf>
    <xf numFmtId="43" fontId="0" fillId="0" borderId="1" xfId="1" applyFont="1" applyFill="1" applyBorder="1"/>
    <xf numFmtId="43" fontId="0" fillId="0" borderId="2" xfId="1" applyFont="1" applyFill="1" applyBorder="1"/>
    <xf numFmtId="43" fontId="0" fillId="0" borderId="3" xfId="1" applyFont="1" applyFill="1" applyBorder="1"/>
    <xf numFmtId="15" fontId="0" fillId="0" borderId="0" xfId="1" quotePrefix="1" applyNumberFormat="1" applyFont="1" applyFill="1" applyBorder="1"/>
    <xf numFmtId="0" fontId="0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view="pageBreakPreview" topLeftCell="A10" zoomScale="87" zoomScaleNormal="100" zoomScaleSheetLayoutView="87" workbookViewId="0">
      <selection activeCell="A47" sqref="A47:XFD171"/>
    </sheetView>
  </sheetViews>
  <sheetFormatPr defaultRowHeight="15.75" x14ac:dyDescent="0.25"/>
  <cols>
    <col min="1" max="1" width="9" style="1"/>
    <col min="2" max="2" width="1.875" style="2" bestFit="1" customWidth="1"/>
    <col min="3" max="3" width="1.875" style="2" customWidth="1"/>
    <col min="4" max="4" width="41.5" style="1" customWidth="1"/>
    <col min="5" max="5" width="3.5" style="1" bestFit="1" customWidth="1"/>
    <col min="6" max="6" width="11" style="1" bestFit="1" customWidth="1"/>
    <col min="7" max="8" width="10.25" style="1" bestFit="1" customWidth="1"/>
    <col min="9" max="9" width="15.625" style="1" bestFit="1" customWidth="1"/>
    <col min="10" max="10" width="10.125" style="1" bestFit="1" customWidth="1"/>
    <col min="11" max="16384" width="9" style="1"/>
  </cols>
  <sheetData>
    <row r="1" spans="2:10" x14ac:dyDescent="0.25">
      <c r="B1" s="10" t="s">
        <v>16</v>
      </c>
      <c r="C1" s="10"/>
      <c r="D1" s="10"/>
      <c r="E1" s="10"/>
      <c r="F1" s="10"/>
      <c r="G1" s="10"/>
      <c r="H1" s="10"/>
      <c r="I1" s="10"/>
      <c r="J1" s="10"/>
    </row>
    <row r="2" spans="2:10" x14ac:dyDescent="0.25">
      <c r="B2" s="10" t="s">
        <v>88</v>
      </c>
      <c r="C2" s="10"/>
      <c r="D2" s="10"/>
      <c r="E2" s="10"/>
      <c r="F2" s="10"/>
      <c r="G2" s="10"/>
      <c r="H2" s="10"/>
      <c r="I2" s="10"/>
      <c r="J2" s="10"/>
    </row>
    <row r="3" spans="2:10" x14ac:dyDescent="0.25">
      <c r="B3" s="9"/>
      <c r="C3" s="9"/>
      <c r="D3" s="9"/>
      <c r="E3" s="9"/>
      <c r="F3" s="9"/>
      <c r="G3" s="9"/>
      <c r="H3" s="9"/>
      <c r="I3" s="9"/>
    </row>
    <row r="5" spans="2:10" x14ac:dyDescent="0.25">
      <c r="F5" s="1" t="s">
        <v>0</v>
      </c>
    </row>
    <row r="6" spans="2:10" x14ac:dyDescent="0.25">
      <c r="F6" s="4" t="s">
        <v>4</v>
      </c>
    </row>
    <row r="7" spans="2:10" x14ac:dyDescent="0.25">
      <c r="D7" s="1" t="s">
        <v>5</v>
      </c>
      <c r="F7" s="1">
        <v>1796.8</v>
      </c>
    </row>
    <row r="8" spans="2:10" x14ac:dyDescent="0.25">
      <c r="D8" s="1" t="s">
        <v>14</v>
      </c>
      <c r="E8" s="1" t="s">
        <v>26</v>
      </c>
      <c r="F8" s="1">
        <v>1543</v>
      </c>
    </row>
    <row r="9" spans="2:10" x14ac:dyDescent="0.25">
      <c r="D9" s="1" t="s">
        <v>7</v>
      </c>
      <c r="F9" s="1">
        <v>350</v>
      </c>
    </row>
    <row r="10" spans="2:10" x14ac:dyDescent="0.25">
      <c r="D10" s="1" t="s">
        <v>8</v>
      </c>
      <c r="F10" s="1">
        <v>136</v>
      </c>
    </row>
    <row r="11" spans="2:10" x14ac:dyDescent="0.25">
      <c r="D11" s="1" t="s">
        <v>9</v>
      </c>
      <c r="F11" s="1">
        <v>371</v>
      </c>
    </row>
    <row r="12" spans="2:10" x14ac:dyDescent="0.25">
      <c r="D12" s="1" t="s">
        <v>39</v>
      </c>
      <c r="F12" s="1">
        <v>216.33</v>
      </c>
    </row>
    <row r="13" spans="2:10" hidden="1" x14ac:dyDescent="0.25">
      <c r="D13" s="1" t="s">
        <v>46</v>
      </c>
    </row>
    <row r="15" spans="2:10" ht="16.5" thickBot="1" x14ac:dyDescent="0.3">
      <c r="F15" s="6">
        <v>4413.13</v>
      </c>
    </row>
    <row r="17" spans="2:10" x14ac:dyDescent="0.25">
      <c r="D17" s="1" t="s">
        <v>10</v>
      </c>
      <c r="F17" s="1">
        <v>162</v>
      </c>
    </row>
    <row r="18" spans="2:10" x14ac:dyDescent="0.25">
      <c r="D18" s="1" t="s">
        <v>11</v>
      </c>
      <c r="F18" s="1">
        <v>112</v>
      </c>
    </row>
    <row r="19" spans="2:10" hidden="1" x14ac:dyDescent="0.25">
      <c r="F19" s="5">
        <v>274</v>
      </c>
    </row>
    <row r="20" spans="2:10" x14ac:dyDescent="0.25">
      <c r="D20" s="1" t="s">
        <v>12</v>
      </c>
      <c r="F20" s="1">
        <v>600</v>
      </c>
    </row>
    <row r="21" spans="2:10" x14ac:dyDescent="0.25">
      <c r="D21" s="1" t="s">
        <v>13</v>
      </c>
      <c r="F21" s="1">
        <v>3539.13</v>
      </c>
    </row>
    <row r="22" spans="2:10" ht="16.5" thickBot="1" x14ac:dyDescent="0.3">
      <c r="F22" s="6">
        <v>4413.13</v>
      </c>
    </row>
    <row r="23" spans="2:10" hidden="1" x14ac:dyDescent="0.25">
      <c r="B23" s="10" t="s">
        <v>16</v>
      </c>
      <c r="C23" s="10"/>
      <c r="D23" s="10"/>
      <c r="E23" s="10"/>
      <c r="F23" s="10"/>
      <c r="G23" s="10"/>
      <c r="H23" s="10"/>
      <c r="I23" s="10"/>
      <c r="J23" s="10"/>
    </row>
    <row r="24" spans="2:10" hidden="1" x14ac:dyDescent="0.25">
      <c r="B24" s="10" t="s">
        <v>88</v>
      </c>
      <c r="C24" s="10"/>
      <c r="D24" s="10"/>
      <c r="E24" s="10"/>
      <c r="F24" s="10"/>
      <c r="G24" s="10"/>
      <c r="H24" s="10"/>
      <c r="I24" s="10"/>
      <c r="J24" s="10"/>
    </row>
    <row r="25" spans="2:10" hidden="1" x14ac:dyDescent="0.25">
      <c r="B25" s="9"/>
      <c r="C25" s="9"/>
      <c r="D25" s="9"/>
      <c r="E25" s="9"/>
      <c r="F25" s="9"/>
      <c r="G25" s="9"/>
      <c r="H25" s="9"/>
      <c r="I25" s="9"/>
    </row>
    <row r="26" spans="2:10" hidden="1" x14ac:dyDescent="0.25"/>
    <row r="27" spans="2:10" hidden="1" x14ac:dyDescent="0.25">
      <c r="F27" s="1" t="s">
        <v>0</v>
      </c>
      <c r="G27" s="4" t="s">
        <v>1</v>
      </c>
      <c r="H27" s="4" t="s">
        <v>2</v>
      </c>
      <c r="I27" s="4" t="s">
        <v>3</v>
      </c>
    </row>
    <row r="28" spans="2:10" hidden="1" x14ac:dyDescent="0.25">
      <c r="F28" s="4" t="s">
        <v>4</v>
      </c>
      <c r="G28" s="4" t="s">
        <v>4</v>
      </c>
      <c r="H28" s="4" t="s">
        <v>4</v>
      </c>
      <c r="I28" s="4" t="s">
        <v>4</v>
      </c>
    </row>
    <row r="29" spans="2:10" hidden="1" x14ac:dyDescent="0.25">
      <c r="D29" s="1" t="s">
        <v>5</v>
      </c>
      <c r="F29" s="1">
        <f>1840-43.2</f>
        <v>1796.8</v>
      </c>
      <c r="G29" s="1">
        <f>863-120-30</f>
        <v>713</v>
      </c>
      <c r="H29" s="1">
        <f>520-24</f>
        <v>496</v>
      </c>
      <c r="I29" s="1">
        <v>400</v>
      </c>
    </row>
    <row r="30" spans="2:10" hidden="1" x14ac:dyDescent="0.25">
      <c r="D30" s="1" t="s">
        <v>14</v>
      </c>
      <c r="E30" s="1" t="s">
        <v>26</v>
      </c>
      <c r="F30" s="1">
        <f>1545-2</f>
        <v>1543</v>
      </c>
    </row>
    <row r="31" spans="2:10" hidden="1" x14ac:dyDescent="0.25">
      <c r="D31" s="1" t="s">
        <v>7</v>
      </c>
      <c r="F31" s="1">
        <f>350</f>
        <v>350</v>
      </c>
      <c r="G31" s="1">
        <f>212-5-207+100</f>
        <v>100</v>
      </c>
      <c r="H31" s="1">
        <f>108+120</f>
        <v>228</v>
      </c>
      <c r="I31" s="1">
        <v>120</v>
      </c>
    </row>
    <row r="32" spans="2:10" hidden="1" x14ac:dyDescent="0.25">
      <c r="D32" s="1" t="s">
        <v>8</v>
      </c>
      <c r="F32" s="1">
        <f>213-40-37</f>
        <v>136</v>
      </c>
      <c r="G32" s="1">
        <f>127+70</f>
        <v>197</v>
      </c>
      <c r="H32" s="1">
        <f>82-120-50-50</f>
        <v>-138</v>
      </c>
      <c r="I32" s="1">
        <v>65</v>
      </c>
    </row>
    <row r="33" spans="4:9" hidden="1" x14ac:dyDescent="0.25">
      <c r="D33" s="1" t="s">
        <v>9</v>
      </c>
      <c r="F33" s="1">
        <f>234+60+40+37</f>
        <v>371</v>
      </c>
      <c r="G33" s="1">
        <f>26-50-50-37-50+25+120+16</f>
        <v>0</v>
      </c>
      <c r="H33" s="1">
        <f>19+48+50+50</f>
        <v>167</v>
      </c>
      <c r="I33" s="1">
        <v>38</v>
      </c>
    </row>
    <row r="34" spans="4:9" hidden="1" x14ac:dyDescent="0.25">
      <c r="D34" s="1" t="s">
        <v>39</v>
      </c>
      <c r="F34" s="1">
        <f>-G35-H35</f>
        <v>216.33</v>
      </c>
    </row>
    <row r="35" spans="4:9" hidden="1" x14ac:dyDescent="0.25">
      <c r="D35" s="1" t="s">
        <v>46</v>
      </c>
      <c r="G35" s="1">
        <f>-53-13</f>
        <v>-66</v>
      </c>
      <c r="H35" s="1">
        <f>-142.33-8</f>
        <v>-150.33000000000001</v>
      </c>
    </row>
    <row r="36" spans="4:9" hidden="1" x14ac:dyDescent="0.25"/>
    <row r="37" spans="4:9" ht="16.5" hidden="1" thickBot="1" x14ac:dyDescent="0.3">
      <c r="F37" s="6">
        <f>SUM(F29:F36)</f>
        <v>4413.13</v>
      </c>
      <c r="G37" s="6">
        <f>SUM(G29:G36)</f>
        <v>944</v>
      </c>
      <c r="H37" s="6">
        <f>SUM(H29:H36)</f>
        <v>602.66999999999996</v>
      </c>
      <c r="I37" s="6">
        <f>SUM(I29:I36)</f>
        <v>623</v>
      </c>
    </row>
    <row r="38" spans="4:9" hidden="1" x14ac:dyDescent="0.25"/>
    <row r="39" spans="4:9" hidden="1" x14ac:dyDescent="0.25">
      <c r="D39" s="1" t="s">
        <v>10</v>
      </c>
      <c r="F39" s="1">
        <v>162</v>
      </c>
      <c r="G39" s="1">
        <f>101-50-50-37-50+16+70</f>
        <v>0</v>
      </c>
      <c r="H39" s="1">
        <f>52+4</f>
        <v>56</v>
      </c>
      <c r="I39" s="1">
        <v>32</v>
      </c>
    </row>
    <row r="40" spans="4:9" hidden="1" x14ac:dyDescent="0.25">
      <c r="D40" s="1" t="s">
        <v>11</v>
      </c>
      <c r="F40" s="1">
        <v>112</v>
      </c>
      <c r="G40" s="1">
        <v>47</v>
      </c>
      <c r="H40" s="1">
        <v>27</v>
      </c>
      <c r="I40" s="1">
        <v>14</v>
      </c>
    </row>
    <row r="41" spans="4:9" hidden="1" x14ac:dyDescent="0.25">
      <c r="F41" s="5">
        <f>SUM(F39:F40)</f>
        <v>274</v>
      </c>
      <c r="G41" s="5">
        <f>SUM(G39:G40)</f>
        <v>47</v>
      </c>
      <c r="H41" s="5">
        <f>SUM(H39:H40)</f>
        <v>83</v>
      </c>
      <c r="I41" s="5">
        <f>SUM(I39:I40)</f>
        <v>46</v>
      </c>
    </row>
    <row r="42" spans="4:9" hidden="1" x14ac:dyDescent="0.25">
      <c r="D42" s="1" t="s">
        <v>12</v>
      </c>
      <c r="F42" s="1">
        <v>600</v>
      </c>
      <c r="G42" s="1">
        <v>250</v>
      </c>
      <c r="H42" s="1">
        <v>140</v>
      </c>
      <c r="I42" s="1">
        <v>200</v>
      </c>
    </row>
    <row r="43" spans="4:9" hidden="1" x14ac:dyDescent="0.25">
      <c r="D43" s="1" t="s">
        <v>13</v>
      </c>
      <c r="F43" s="1">
        <f>3308-2+60-43.2+216.33</f>
        <v>3539.13</v>
      </c>
      <c r="G43" s="1">
        <f>830-5-53-207+100+25-30-13</f>
        <v>647</v>
      </c>
      <c r="H43" s="1">
        <f>510-142.33-24+48-4-8</f>
        <v>379.66999999999996</v>
      </c>
      <c r="I43" s="1">
        <v>377</v>
      </c>
    </row>
    <row r="44" spans="4:9" ht="16.5" hidden="1" thickBot="1" x14ac:dyDescent="0.3">
      <c r="F44" s="6">
        <f>SUM(F41:F43)</f>
        <v>4413.13</v>
      </c>
      <c r="G44" s="6">
        <f>SUM(G41:G43)</f>
        <v>944</v>
      </c>
      <c r="H44" s="6">
        <f>SUM(H41:H43)</f>
        <v>602.66999999999996</v>
      </c>
      <c r="I44" s="6">
        <f>SUM(I41:I43)</f>
        <v>623</v>
      </c>
    </row>
    <row r="45" spans="4:9" hidden="1" x14ac:dyDescent="0.25"/>
  </sheetData>
  <mergeCells count="4">
    <mergeCell ref="B23:J23"/>
    <mergeCell ref="B24:J24"/>
    <mergeCell ref="B1:J1"/>
    <mergeCell ref="B2:J2"/>
  </mergeCells>
  <pageMargins left="0.7" right="0.7" top="0.75" bottom="0.75" header="0.3" footer="0.3"/>
  <pageSetup scale="80" orientation="portrait" verticalDpi="0" r:id="rId1"/>
  <rowBreaks count="3" manualBreakCount="3">
    <brk id="46" min="1" max="9" man="1"/>
    <brk id="85" min="1" max="9" man="1"/>
    <brk id="13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6"/>
  <sheetViews>
    <sheetView tabSelected="1" view="pageBreakPreview" topLeftCell="A104" zoomScale="96" zoomScaleNormal="100" zoomScaleSheetLayoutView="96" workbookViewId="0">
      <selection activeCell="K111" sqref="K111"/>
    </sheetView>
  </sheetViews>
  <sheetFormatPr defaultRowHeight="15.75" x14ac:dyDescent="0.25"/>
  <sheetData>
    <row r="2" spans="2:9" s="1" customFormat="1" x14ac:dyDescent="0.25">
      <c r="B2" s="2"/>
      <c r="C2" s="2"/>
      <c r="D2" s="1" t="s">
        <v>15</v>
      </c>
    </row>
    <row r="3" spans="2:9" s="1" customFormat="1" x14ac:dyDescent="0.25">
      <c r="B3" s="2"/>
      <c r="C3" s="2"/>
    </row>
    <row r="4" spans="2:9" s="1" customFormat="1" x14ac:dyDescent="0.25">
      <c r="B4" s="2"/>
      <c r="C4" s="2"/>
      <c r="F4" s="4" t="s">
        <v>0</v>
      </c>
      <c r="G4" s="4" t="s">
        <v>1</v>
      </c>
      <c r="H4" s="4" t="s">
        <v>2</v>
      </c>
      <c r="I4" s="4" t="s">
        <v>3</v>
      </c>
    </row>
    <row r="5" spans="2:9" s="1" customFormat="1" x14ac:dyDescent="0.25">
      <c r="B5" s="2"/>
      <c r="C5" s="2"/>
      <c r="F5" s="4" t="s">
        <v>4</v>
      </c>
      <c r="G5" s="4" t="s">
        <v>4</v>
      </c>
      <c r="H5" s="4" t="s">
        <v>4</v>
      </c>
      <c r="I5" s="4" t="s">
        <v>4</v>
      </c>
    </row>
    <row r="6" spans="2:9" s="1" customFormat="1" x14ac:dyDescent="0.25">
      <c r="B6" s="2"/>
      <c r="C6" s="2"/>
      <c r="D6" s="1" t="s">
        <v>5</v>
      </c>
      <c r="F6" s="1">
        <v>1840</v>
      </c>
      <c r="G6" s="1">
        <v>863</v>
      </c>
      <c r="H6" s="1">
        <v>520</v>
      </c>
      <c r="I6" s="1">
        <v>400</v>
      </c>
    </row>
    <row r="7" spans="2:9" s="1" customFormat="1" x14ac:dyDescent="0.25">
      <c r="B7" s="2"/>
      <c r="C7" s="2"/>
      <c r="D7" s="1" t="s">
        <v>6</v>
      </c>
      <c r="F7" s="1">
        <v>1545</v>
      </c>
    </row>
    <row r="8" spans="2:9" s="1" customFormat="1" x14ac:dyDescent="0.25">
      <c r="B8" s="2"/>
      <c r="C8" s="2"/>
      <c r="D8" s="1" t="s">
        <v>7</v>
      </c>
      <c r="F8" s="1">
        <v>350</v>
      </c>
      <c r="G8" s="1">
        <v>212</v>
      </c>
      <c r="H8" s="1">
        <v>108</v>
      </c>
      <c r="I8" s="1">
        <v>120</v>
      </c>
    </row>
    <row r="9" spans="2:9" s="1" customFormat="1" x14ac:dyDescent="0.25">
      <c r="B9" s="2"/>
      <c r="C9" s="2"/>
      <c r="D9" s="1" t="s">
        <v>8</v>
      </c>
      <c r="F9" s="1">
        <v>213</v>
      </c>
      <c r="G9" s="1">
        <v>127</v>
      </c>
      <c r="H9" s="1">
        <v>82</v>
      </c>
      <c r="I9" s="1">
        <v>65</v>
      </c>
    </row>
    <row r="10" spans="2:9" s="1" customFormat="1" x14ac:dyDescent="0.25">
      <c r="B10" s="2"/>
      <c r="C10" s="2"/>
      <c r="D10" s="1" t="s">
        <v>9</v>
      </c>
      <c r="F10" s="1">
        <v>234</v>
      </c>
      <c r="G10" s="1">
        <v>26</v>
      </c>
      <c r="H10" s="1">
        <v>19</v>
      </c>
      <c r="I10" s="1">
        <v>38</v>
      </c>
    </row>
    <row r="11" spans="2:9" s="1" customFormat="1" x14ac:dyDescent="0.25">
      <c r="B11" s="2"/>
      <c r="C11" s="2"/>
      <c r="F11" s="1">
        <v>4182</v>
      </c>
      <c r="G11" s="1">
        <v>1228</v>
      </c>
      <c r="H11" s="1">
        <v>729</v>
      </c>
      <c r="I11" s="1">
        <v>623</v>
      </c>
    </row>
    <row r="12" spans="2:9" s="1" customFormat="1" x14ac:dyDescent="0.25">
      <c r="B12" s="2"/>
      <c r="C12" s="2"/>
    </row>
    <row r="13" spans="2:9" s="1" customFormat="1" x14ac:dyDescent="0.25">
      <c r="B13" s="2"/>
      <c r="C13" s="2"/>
      <c r="D13" s="1" t="s">
        <v>10</v>
      </c>
      <c r="F13" s="1">
        <v>162</v>
      </c>
      <c r="G13" s="1">
        <v>101</v>
      </c>
      <c r="H13" s="1">
        <v>52</v>
      </c>
      <c r="I13" s="1">
        <v>32</v>
      </c>
    </row>
    <row r="14" spans="2:9" s="1" customFormat="1" x14ac:dyDescent="0.25">
      <c r="B14" s="2"/>
      <c r="C14" s="2"/>
      <c r="D14" s="1" t="s">
        <v>11</v>
      </c>
      <c r="F14" s="1">
        <v>112</v>
      </c>
      <c r="G14" s="1">
        <v>47</v>
      </c>
      <c r="H14" s="1">
        <v>27</v>
      </c>
      <c r="I14" s="1">
        <v>14</v>
      </c>
    </row>
    <row r="15" spans="2:9" s="1" customFormat="1" x14ac:dyDescent="0.25">
      <c r="B15" s="2"/>
      <c r="C15" s="2"/>
      <c r="D15" s="1" t="s">
        <v>12</v>
      </c>
      <c r="F15" s="1">
        <v>600</v>
      </c>
      <c r="G15" s="1">
        <v>250</v>
      </c>
      <c r="H15" s="1">
        <v>140</v>
      </c>
      <c r="I15" s="1">
        <v>200</v>
      </c>
    </row>
    <row r="16" spans="2:9" s="1" customFormat="1" x14ac:dyDescent="0.25">
      <c r="B16" s="2"/>
      <c r="C16" s="2"/>
      <c r="D16" s="1" t="s">
        <v>13</v>
      </c>
      <c r="F16" s="1">
        <v>3308</v>
      </c>
      <c r="G16" s="1">
        <v>830</v>
      </c>
      <c r="H16" s="1">
        <v>510</v>
      </c>
      <c r="I16" s="1">
        <v>377</v>
      </c>
    </row>
    <row r="17" spans="2:10" s="1" customFormat="1" x14ac:dyDescent="0.25">
      <c r="B17" s="2"/>
      <c r="C17" s="2"/>
      <c r="F17" s="1">
        <v>4182</v>
      </c>
      <c r="G17" s="1">
        <v>1228</v>
      </c>
      <c r="H17" s="1">
        <v>729</v>
      </c>
      <c r="I17" s="1">
        <v>623</v>
      </c>
    </row>
    <row r="18" spans="2:10" s="1" customFormat="1" x14ac:dyDescent="0.25">
      <c r="B18" s="2"/>
      <c r="C18" s="2"/>
    </row>
    <row r="19" spans="2:10" s="1" customFormat="1" x14ac:dyDescent="0.25">
      <c r="B19" s="2"/>
      <c r="C19" s="2"/>
    </row>
    <row r="20" spans="2:10" s="1" customFormat="1" x14ac:dyDescent="0.25">
      <c r="B20" s="2"/>
      <c r="C20" s="2" t="s">
        <v>20</v>
      </c>
      <c r="D20" s="1" t="s">
        <v>17</v>
      </c>
      <c r="F20" s="4" t="s">
        <v>1</v>
      </c>
      <c r="G20" s="4" t="s">
        <v>2</v>
      </c>
      <c r="H20" s="4" t="s">
        <v>3</v>
      </c>
    </row>
    <row r="21" spans="2:10" s="1" customFormat="1" x14ac:dyDescent="0.25">
      <c r="B21" s="2"/>
      <c r="C21" s="2"/>
      <c r="F21" s="4" t="s">
        <v>19</v>
      </c>
      <c r="G21" s="4" t="s">
        <v>19</v>
      </c>
      <c r="H21" s="4" t="s">
        <v>19</v>
      </c>
    </row>
    <row r="22" spans="2:10" s="1" customFormat="1" x14ac:dyDescent="0.25">
      <c r="B22" s="2"/>
      <c r="C22" s="2"/>
      <c r="F22" s="3">
        <v>0.8</v>
      </c>
      <c r="G22" s="3">
        <v>0.75</v>
      </c>
      <c r="H22" s="3">
        <v>0.25</v>
      </c>
    </row>
    <row r="23" spans="2:10" s="1" customFormat="1" x14ac:dyDescent="0.25">
      <c r="B23" s="2"/>
      <c r="C23" s="2"/>
      <c r="F23" s="3"/>
      <c r="G23" s="3"/>
      <c r="H23" s="3"/>
    </row>
    <row r="24" spans="2:10" s="1" customFormat="1" x14ac:dyDescent="0.25">
      <c r="B24" s="2"/>
      <c r="C24" s="2" t="s">
        <v>21</v>
      </c>
      <c r="D24" s="1" t="s">
        <v>22</v>
      </c>
      <c r="F24" s="4" t="s">
        <v>1</v>
      </c>
      <c r="G24" s="4" t="s">
        <v>2</v>
      </c>
      <c r="H24" s="4" t="s">
        <v>3</v>
      </c>
      <c r="J24" s="1" t="s">
        <v>28</v>
      </c>
    </row>
    <row r="25" spans="2:10" s="1" customFormat="1" x14ac:dyDescent="0.25">
      <c r="B25" s="2"/>
      <c r="C25" s="2"/>
      <c r="F25" s="4" t="s">
        <v>4</v>
      </c>
      <c r="G25" s="4" t="s">
        <v>4</v>
      </c>
      <c r="H25" s="4" t="s">
        <v>4</v>
      </c>
      <c r="J25" s="4" t="s">
        <v>4</v>
      </c>
    </row>
    <row r="26" spans="2:10" s="1" customFormat="1" x14ac:dyDescent="0.25">
      <c r="B26" s="2"/>
      <c r="C26" s="2"/>
      <c r="F26" s="1">
        <v>700</v>
      </c>
      <c r="G26" s="1">
        <v>260</v>
      </c>
      <c r="H26" s="1">
        <v>300</v>
      </c>
      <c r="J26" s="1">
        <f>SUM(F30:I30)</f>
        <v>1545</v>
      </c>
    </row>
    <row r="27" spans="2:10" s="1" customFormat="1" x14ac:dyDescent="0.25">
      <c r="B27" s="2"/>
      <c r="C27" s="2"/>
    </row>
    <row r="28" spans="2:10" s="1" customFormat="1" x14ac:dyDescent="0.25">
      <c r="B28" s="2"/>
      <c r="C28" s="2" t="s">
        <v>24</v>
      </c>
      <c r="D28" s="1" t="s">
        <v>23</v>
      </c>
      <c r="F28" s="4" t="s">
        <v>1</v>
      </c>
      <c r="G28" s="4" t="s">
        <v>2</v>
      </c>
      <c r="H28" s="4" t="s">
        <v>3</v>
      </c>
      <c r="I28" s="1" t="s">
        <v>25</v>
      </c>
    </row>
    <row r="29" spans="2:10" s="1" customFormat="1" x14ac:dyDescent="0.25">
      <c r="B29" s="2"/>
      <c r="C29" s="2"/>
      <c r="F29" s="4" t="s">
        <v>4</v>
      </c>
      <c r="G29" s="4" t="s">
        <v>4</v>
      </c>
      <c r="H29" s="4" t="s">
        <v>4</v>
      </c>
      <c r="I29" s="4" t="s">
        <v>4</v>
      </c>
    </row>
    <row r="30" spans="2:10" s="1" customFormat="1" x14ac:dyDescent="0.25">
      <c r="B30" s="2"/>
      <c r="C30" s="2"/>
      <c r="F30" s="1">
        <v>952</v>
      </c>
      <c r="G30" s="1">
        <v>440</v>
      </c>
      <c r="H30" s="1">
        <v>131</v>
      </c>
      <c r="I30" s="1">
        <v>22</v>
      </c>
    </row>
    <row r="31" spans="2:10" s="1" customFormat="1" x14ac:dyDescent="0.25">
      <c r="B31" s="2"/>
      <c r="C31" s="2"/>
    </row>
    <row r="32" spans="2:10" s="1" customFormat="1" x14ac:dyDescent="0.25">
      <c r="B32" s="2"/>
      <c r="C32" s="2"/>
      <c r="D32" s="1" t="s">
        <v>36</v>
      </c>
    </row>
    <row r="33" spans="2:8" s="1" customFormat="1" x14ac:dyDescent="0.25">
      <c r="B33" s="2"/>
      <c r="C33" s="2"/>
    </row>
    <row r="34" spans="2:8" s="1" customFormat="1" x14ac:dyDescent="0.25">
      <c r="B34" s="2"/>
      <c r="C34" s="2"/>
      <c r="D34" s="1" t="s">
        <v>31</v>
      </c>
    </row>
    <row r="35" spans="2:8" s="1" customFormat="1" x14ac:dyDescent="0.25">
      <c r="B35" s="2"/>
      <c r="C35" s="2"/>
      <c r="D35" s="1" t="s">
        <v>32</v>
      </c>
    </row>
    <row r="36" spans="2:8" s="1" customFormat="1" x14ac:dyDescent="0.25">
      <c r="B36" s="2"/>
      <c r="C36" s="2"/>
      <c r="D36" s="1" t="s">
        <v>30</v>
      </c>
    </row>
    <row r="37" spans="2:8" s="1" customFormat="1" x14ac:dyDescent="0.25">
      <c r="B37" s="2"/>
      <c r="C37" s="2"/>
      <c r="D37" s="1" t="s">
        <v>33</v>
      </c>
    </row>
    <row r="38" spans="2:8" s="1" customFormat="1" x14ac:dyDescent="0.25">
      <c r="B38" s="2"/>
      <c r="C38" s="2"/>
      <c r="D38" s="1" t="s">
        <v>34</v>
      </c>
    </row>
    <row r="39" spans="2:8" s="1" customFormat="1" x14ac:dyDescent="0.25">
      <c r="B39" s="2"/>
      <c r="C39" s="2"/>
      <c r="D39" s="1" t="s">
        <v>35</v>
      </c>
    </row>
    <row r="40" spans="2:8" s="1" customFormat="1" x14ac:dyDescent="0.25">
      <c r="B40" s="2"/>
      <c r="C40" s="2"/>
    </row>
    <row r="41" spans="2:8" s="1" customFormat="1" x14ac:dyDescent="0.25">
      <c r="B41" s="2"/>
      <c r="C41" s="2" t="s">
        <v>26</v>
      </c>
      <c r="D41" s="1" t="s">
        <v>41</v>
      </c>
      <c r="H41" s="4" t="s">
        <v>1</v>
      </c>
    </row>
    <row r="42" spans="2:8" s="1" customFormat="1" x14ac:dyDescent="0.25">
      <c r="B42" s="2"/>
      <c r="C42" s="2"/>
      <c r="H42" s="4" t="s">
        <v>4</v>
      </c>
    </row>
    <row r="43" spans="2:8" s="1" customFormat="1" x14ac:dyDescent="0.25">
      <c r="B43" s="2"/>
      <c r="C43" s="2"/>
      <c r="H43" s="4"/>
    </row>
    <row r="44" spans="2:8" s="1" customFormat="1" ht="16.5" thickBot="1" x14ac:dyDescent="0.3">
      <c r="B44" s="2"/>
      <c r="C44" s="2"/>
      <c r="D44" s="1" t="s">
        <v>42</v>
      </c>
      <c r="H44" s="7">
        <v>235</v>
      </c>
    </row>
    <row r="45" spans="2:8" s="1" customFormat="1" x14ac:dyDescent="0.25">
      <c r="B45" s="2"/>
      <c r="C45" s="2"/>
    </row>
    <row r="46" spans="2:8" s="1" customFormat="1" x14ac:dyDescent="0.25">
      <c r="B46" s="2"/>
      <c r="C46" s="2"/>
      <c r="D46" s="1" t="s">
        <v>44</v>
      </c>
      <c r="H46" s="1">
        <f>H44*(100/20)</f>
        <v>1175</v>
      </c>
    </row>
    <row r="47" spans="2:8" s="1" customFormat="1" x14ac:dyDescent="0.25">
      <c r="B47" s="2"/>
      <c r="C47" s="2"/>
      <c r="D47" s="1" t="s">
        <v>43</v>
      </c>
      <c r="H47" s="1">
        <f>-G11</f>
        <v>-1228</v>
      </c>
    </row>
    <row r="48" spans="2:8" s="1" customFormat="1" x14ac:dyDescent="0.25">
      <c r="B48" s="2"/>
      <c r="C48" s="2"/>
    </row>
    <row r="49" spans="2:8" s="1" customFormat="1" ht="16.5" thickBot="1" x14ac:dyDescent="0.3">
      <c r="B49" s="2"/>
      <c r="C49" s="2"/>
      <c r="D49" s="1" t="s">
        <v>50</v>
      </c>
      <c r="H49" s="6">
        <f>H46+H47</f>
        <v>-53</v>
      </c>
    </row>
    <row r="50" spans="2:8" s="1" customFormat="1" x14ac:dyDescent="0.25">
      <c r="B50" s="2"/>
      <c r="C50" s="2"/>
    </row>
    <row r="51" spans="2:8" s="1" customFormat="1" x14ac:dyDescent="0.25">
      <c r="B51" s="2"/>
      <c r="C51" s="2"/>
      <c r="D51" s="1" t="s">
        <v>86</v>
      </c>
      <c r="H51" s="1">
        <v>13</v>
      </c>
    </row>
    <row r="52" spans="2:8" s="1" customFormat="1" x14ac:dyDescent="0.25">
      <c r="B52" s="2"/>
      <c r="C52" s="2"/>
    </row>
    <row r="53" spans="2:8" s="1" customFormat="1" x14ac:dyDescent="0.25">
      <c r="B53" s="2"/>
      <c r="C53" s="2" t="s">
        <v>27</v>
      </c>
      <c r="D53" s="1" t="s">
        <v>45</v>
      </c>
      <c r="H53" s="4" t="s">
        <v>2</v>
      </c>
    </row>
    <row r="54" spans="2:8" s="1" customFormat="1" x14ac:dyDescent="0.25">
      <c r="B54" s="2"/>
      <c r="C54" s="2"/>
      <c r="H54" s="4" t="s">
        <v>4</v>
      </c>
    </row>
    <row r="55" spans="2:8" s="1" customFormat="1" x14ac:dyDescent="0.25">
      <c r="B55" s="2"/>
      <c r="C55" s="2"/>
      <c r="H55" s="4"/>
    </row>
    <row r="56" spans="2:8" s="1" customFormat="1" x14ac:dyDescent="0.25">
      <c r="B56" s="2"/>
      <c r="C56" s="2"/>
      <c r="D56" s="1" t="s">
        <v>47</v>
      </c>
      <c r="H56" s="1">
        <v>440</v>
      </c>
    </row>
    <row r="57" spans="2:8" s="1" customFormat="1" x14ac:dyDescent="0.25">
      <c r="B57" s="2"/>
      <c r="C57" s="2"/>
      <c r="D57" s="1" t="s">
        <v>48</v>
      </c>
      <c r="H57" s="1">
        <f>-0.75*H11</f>
        <v>-546.75</v>
      </c>
    </row>
    <row r="58" spans="2:8" s="1" customFormat="1" x14ac:dyDescent="0.25">
      <c r="B58" s="2"/>
      <c r="C58" s="2"/>
    </row>
    <row r="59" spans="2:8" s="1" customFormat="1" ht="16.5" thickBot="1" x14ac:dyDescent="0.3">
      <c r="B59" s="2"/>
      <c r="C59" s="2"/>
      <c r="D59" s="1" t="s">
        <v>49</v>
      </c>
      <c r="H59" s="6">
        <f>SUM(H56:H58)</f>
        <v>-106.75</v>
      </c>
    </row>
    <row r="60" spans="2:8" s="1" customFormat="1" x14ac:dyDescent="0.25">
      <c r="B60" s="2"/>
      <c r="C60" s="2"/>
    </row>
    <row r="61" spans="2:8" s="1" customFormat="1" x14ac:dyDescent="0.25">
      <c r="B61" s="2"/>
      <c r="C61" s="2"/>
      <c r="D61" s="1" t="s">
        <v>51</v>
      </c>
    </row>
    <row r="62" spans="2:8" s="1" customFormat="1" x14ac:dyDescent="0.25">
      <c r="B62" s="2"/>
      <c r="C62" s="2"/>
      <c r="D62" s="1" t="s">
        <v>52</v>
      </c>
      <c r="H62" s="1">
        <f>((100/75)*H59)</f>
        <v>-142.33333333333331</v>
      </c>
    </row>
    <row r="63" spans="2:8" s="1" customFormat="1" x14ac:dyDescent="0.25">
      <c r="B63" s="2"/>
      <c r="C63" s="2"/>
    </row>
    <row r="64" spans="2:8" s="1" customFormat="1" x14ac:dyDescent="0.25">
      <c r="B64" s="2"/>
      <c r="C64" s="2"/>
      <c r="D64" s="1" t="s">
        <v>60</v>
      </c>
      <c r="H64" s="1">
        <f>H6+24</f>
        <v>544</v>
      </c>
    </row>
    <row r="65" spans="2:9" s="1" customFormat="1" x14ac:dyDescent="0.25">
      <c r="B65" s="2"/>
      <c r="C65" s="2"/>
    </row>
    <row r="66" spans="2:9" s="1" customFormat="1" x14ac:dyDescent="0.25">
      <c r="B66" s="2"/>
      <c r="C66" s="2"/>
      <c r="D66" s="1" t="s">
        <v>87</v>
      </c>
      <c r="H66" s="1">
        <v>8</v>
      </c>
    </row>
    <row r="67" spans="2:9" s="1" customFormat="1" x14ac:dyDescent="0.25">
      <c r="B67" s="2"/>
      <c r="C67" s="2"/>
    </row>
    <row r="68" spans="2:9" s="1" customFormat="1" x14ac:dyDescent="0.25">
      <c r="B68" s="2"/>
      <c r="C68" s="2" t="s">
        <v>37</v>
      </c>
      <c r="D68" s="1" t="s">
        <v>18</v>
      </c>
    </row>
    <row r="69" spans="2:9" s="1" customFormat="1" x14ac:dyDescent="0.25">
      <c r="B69" s="2"/>
      <c r="C69" s="2"/>
    </row>
    <row r="70" spans="2:9" s="1" customFormat="1" x14ac:dyDescent="0.25">
      <c r="B70" s="2"/>
      <c r="C70" s="2"/>
      <c r="D70" s="8" t="s">
        <v>53</v>
      </c>
      <c r="F70" s="4" t="s">
        <v>1</v>
      </c>
      <c r="G70" s="4" t="s">
        <v>2</v>
      </c>
      <c r="H70" s="4" t="s">
        <v>3</v>
      </c>
    </row>
    <row r="71" spans="2:9" s="1" customFormat="1" x14ac:dyDescent="0.25">
      <c r="B71" s="2"/>
      <c r="C71" s="2"/>
      <c r="F71" s="4" t="s">
        <v>4</v>
      </c>
      <c r="G71" s="4" t="s">
        <v>4</v>
      </c>
      <c r="H71" s="4" t="s">
        <v>4</v>
      </c>
    </row>
    <row r="72" spans="2:9" s="1" customFormat="1" x14ac:dyDescent="0.25">
      <c r="B72" s="2"/>
      <c r="C72" s="2"/>
      <c r="F72" s="1">
        <v>830</v>
      </c>
      <c r="G72" s="1">
        <v>510</v>
      </c>
      <c r="H72" s="1">
        <v>377</v>
      </c>
    </row>
    <row r="73" spans="2:9" s="1" customFormat="1" x14ac:dyDescent="0.25">
      <c r="B73" s="2"/>
      <c r="C73" s="2"/>
    </row>
    <row r="74" spans="2:9" s="1" customFormat="1" x14ac:dyDescent="0.25">
      <c r="B74" s="2"/>
      <c r="C74" s="2"/>
      <c r="D74" s="1" t="s">
        <v>54</v>
      </c>
      <c r="F74" s="4" t="s">
        <v>1</v>
      </c>
      <c r="G74" s="4" t="s">
        <v>2</v>
      </c>
      <c r="H74" s="4" t="s">
        <v>3</v>
      </c>
    </row>
    <row r="75" spans="2:9" s="1" customFormat="1" x14ac:dyDescent="0.25">
      <c r="B75" s="2"/>
      <c r="C75" s="2"/>
      <c r="F75" s="4" t="s">
        <v>4</v>
      </c>
      <c r="G75" s="4" t="s">
        <v>4</v>
      </c>
      <c r="H75" s="4" t="s">
        <v>4</v>
      </c>
    </row>
    <row r="76" spans="2:9" s="1" customFormat="1" x14ac:dyDescent="0.25">
      <c r="B76" s="2"/>
      <c r="C76" s="2"/>
      <c r="F76" s="1">
        <v>700</v>
      </c>
      <c r="G76" s="1">
        <v>260</v>
      </c>
      <c r="H76" s="1">
        <v>300</v>
      </c>
    </row>
    <row r="77" spans="2:9" s="1" customFormat="1" x14ac:dyDescent="0.25">
      <c r="B77" s="2"/>
      <c r="C77" s="2"/>
    </row>
    <row r="78" spans="2:9" s="1" customFormat="1" x14ac:dyDescent="0.25">
      <c r="B78" s="2"/>
      <c r="C78" s="2"/>
      <c r="D78" s="1" t="s">
        <v>55</v>
      </c>
      <c r="F78" s="4" t="s">
        <v>1</v>
      </c>
      <c r="G78" s="4" t="s">
        <v>2</v>
      </c>
      <c r="H78" s="4" t="s">
        <v>3</v>
      </c>
      <c r="I78" s="1" t="s">
        <v>56</v>
      </c>
    </row>
    <row r="79" spans="2:9" s="1" customFormat="1" x14ac:dyDescent="0.25">
      <c r="B79" s="2"/>
      <c r="C79" s="2"/>
      <c r="F79" s="4" t="s">
        <v>4</v>
      </c>
      <c r="G79" s="4" t="s">
        <v>4</v>
      </c>
      <c r="H79" s="4" t="s">
        <v>4</v>
      </c>
      <c r="I79" s="4" t="s">
        <v>4</v>
      </c>
    </row>
    <row r="80" spans="2:9" s="1" customFormat="1" x14ac:dyDescent="0.25">
      <c r="B80" s="2"/>
      <c r="C80" s="2"/>
      <c r="F80" s="1">
        <f>F72-F76</f>
        <v>130</v>
      </c>
      <c r="G80" s="1">
        <f>G72-G76</f>
        <v>250</v>
      </c>
      <c r="H80" s="1">
        <f>H72-H76</f>
        <v>77</v>
      </c>
      <c r="I80" s="1">
        <f>SUM(F80:H80)</f>
        <v>457</v>
      </c>
    </row>
    <row r="81" spans="2:9" s="1" customFormat="1" x14ac:dyDescent="0.25">
      <c r="B81" s="2"/>
      <c r="C81" s="2"/>
      <c r="D81" s="1" t="s">
        <v>59</v>
      </c>
      <c r="F81" s="1">
        <f>-5</f>
        <v>-5</v>
      </c>
      <c r="I81" s="1">
        <f>SUM(F81:H81)</f>
        <v>-5</v>
      </c>
    </row>
    <row r="82" spans="2:9" s="1" customFormat="1" x14ac:dyDescent="0.25">
      <c r="B82" s="2"/>
      <c r="C82" s="2"/>
      <c r="D82" s="1" t="s">
        <v>63</v>
      </c>
      <c r="F82" s="1">
        <f>-53</f>
        <v>-53</v>
      </c>
      <c r="G82" s="1">
        <f>-142.33</f>
        <v>-142.33000000000001</v>
      </c>
      <c r="I82" s="1">
        <f>SUM(F82:H82)</f>
        <v>-195.33</v>
      </c>
    </row>
    <row r="83" spans="2:9" s="1" customFormat="1" ht="16.5" thickBot="1" x14ac:dyDescent="0.3">
      <c r="B83" s="2"/>
      <c r="C83" s="2"/>
      <c r="F83" s="6">
        <f>SUM(F80:F82)</f>
        <v>72</v>
      </c>
      <c r="G83" s="6">
        <f>SUM(G80:G82)</f>
        <v>107.66999999999999</v>
      </c>
      <c r="H83" s="6">
        <f>SUM(H80:H82)</f>
        <v>77</v>
      </c>
      <c r="I83" s="6">
        <f>SUM(I80:I82)</f>
        <v>256.66999999999996</v>
      </c>
    </row>
    <row r="84" spans="2:9" s="1" customFormat="1" x14ac:dyDescent="0.25">
      <c r="B84" s="2"/>
      <c r="C84" s="2"/>
    </row>
    <row r="85" spans="2:9" s="1" customFormat="1" x14ac:dyDescent="0.25">
      <c r="B85" s="2"/>
      <c r="C85" s="2"/>
    </row>
    <row r="86" spans="2:9" s="1" customFormat="1" x14ac:dyDescent="0.25">
      <c r="B86" s="2"/>
      <c r="C86" s="2" t="s">
        <v>38</v>
      </c>
      <c r="D86" s="1" t="s">
        <v>7</v>
      </c>
      <c r="F86" s="4" t="s">
        <v>1</v>
      </c>
      <c r="G86" s="4" t="s">
        <v>1</v>
      </c>
    </row>
    <row r="87" spans="2:9" s="1" customFormat="1" x14ac:dyDescent="0.25">
      <c r="B87" s="2"/>
      <c r="C87" s="2"/>
      <c r="F87" s="4" t="s">
        <v>4</v>
      </c>
      <c r="G87" s="4" t="s">
        <v>4</v>
      </c>
    </row>
    <row r="88" spans="2:9" s="1" customFormat="1" x14ac:dyDescent="0.25">
      <c r="B88" s="2"/>
      <c r="C88" s="2"/>
      <c r="D88" s="1" t="s">
        <v>58</v>
      </c>
      <c r="F88" s="1">
        <v>5</v>
      </c>
    </row>
    <row r="89" spans="2:9" s="1" customFormat="1" x14ac:dyDescent="0.25">
      <c r="B89" s="2"/>
      <c r="C89" s="2"/>
      <c r="D89" s="1" t="s">
        <v>57</v>
      </c>
      <c r="G89" s="1">
        <v>5</v>
      </c>
    </row>
    <row r="90" spans="2:9" s="1" customFormat="1" x14ac:dyDescent="0.25">
      <c r="B90" s="2"/>
      <c r="C90" s="2"/>
    </row>
    <row r="91" spans="2:9" s="1" customFormat="1" x14ac:dyDescent="0.25">
      <c r="B91" s="2"/>
      <c r="C91" s="2"/>
      <c r="D91" s="1" t="s">
        <v>62</v>
      </c>
    </row>
    <row r="92" spans="2:9" s="1" customFormat="1" x14ac:dyDescent="0.25">
      <c r="B92" s="2"/>
      <c r="C92" s="2"/>
    </row>
    <row r="93" spans="2:9" s="1" customFormat="1" x14ac:dyDescent="0.25">
      <c r="B93" s="2"/>
      <c r="C93" s="2" t="s">
        <v>40</v>
      </c>
      <c r="D93" s="1" t="s">
        <v>64</v>
      </c>
      <c r="F93" s="4" t="s">
        <v>65</v>
      </c>
      <c r="G93" s="4" t="s">
        <v>65</v>
      </c>
    </row>
    <row r="94" spans="2:9" s="1" customFormat="1" x14ac:dyDescent="0.25">
      <c r="B94" s="2"/>
      <c r="C94" s="2"/>
      <c r="F94" s="4" t="s">
        <v>4</v>
      </c>
      <c r="G94" s="4" t="s">
        <v>4</v>
      </c>
    </row>
    <row r="95" spans="2:9" s="1" customFormat="1" x14ac:dyDescent="0.25">
      <c r="B95" s="2"/>
      <c r="C95" s="2"/>
      <c r="D95" s="1" t="s">
        <v>67</v>
      </c>
      <c r="F95" s="1">
        <v>24</v>
      </c>
    </row>
    <row r="96" spans="2:9" s="1" customFormat="1" x14ac:dyDescent="0.25">
      <c r="B96" s="2"/>
      <c r="C96" s="2"/>
      <c r="D96" s="1" t="s">
        <v>66</v>
      </c>
      <c r="G96" s="1">
        <v>24</v>
      </c>
    </row>
    <row r="97" spans="2:6" s="1" customFormat="1" x14ac:dyDescent="0.25">
      <c r="B97" s="2"/>
      <c r="C97" s="2"/>
    </row>
    <row r="98" spans="2:6" s="1" customFormat="1" x14ac:dyDescent="0.25">
      <c r="B98" s="2"/>
      <c r="C98" s="2"/>
      <c r="D98" s="1" t="s">
        <v>61</v>
      </c>
    </row>
    <row r="99" spans="2:6" s="1" customFormat="1" x14ac:dyDescent="0.25">
      <c r="B99" s="2"/>
      <c r="C99" s="2"/>
    </row>
    <row r="100" spans="2:6" s="1" customFormat="1" x14ac:dyDescent="0.25">
      <c r="B100" s="2"/>
      <c r="C100" s="2" t="s">
        <v>68</v>
      </c>
      <c r="D100" s="1" t="s">
        <v>69</v>
      </c>
      <c r="F100" s="4" t="s">
        <v>4</v>
      </c>
    </row>
    <row r="101" spans="2:6" s="1" customFormat="1" x14ac:dyDescent="0.25">
      <c r="B101" s="2"/>
      <c r="C101" s="2"/>
    </row>
    <row r="102" spans="2:6" s="1" customFormat="1" x14ac:dyDescent="0.25">
      <c r="B102" s="2"/>
      <c r="C102" s="2"/>
      <c r="D102" s="1" t="s">
        <v>70</v>
      </c>
      <c r="F102" s="1">
        <f>20/120*360</f>
        <v>60</v>
      </c>
    </row>
    <row r="103" spans="2:6" s="1" customFormat="1" x14ac:dyDescent="0.25">
      <c r="B103" s="2"/>
      <c r="C103" s="2"/>
      <c r="D103" s="1" t="s">
        <v>71</v>
      </c>
      <c r="F103" s="1">
        <f>0.2*240</f>
        <v>48</v>
      </c>
    </row>
    <row r="104" spans="2:6" s="1" customFormat="1" x14ac:dyDescent="0.25">
      <c r="B104" s="2"/>
      <c r="C104" s="2"/>
    </row>
    <row r="105" spans="2:6" s="1" customFormat="1" x14ac:dyDescent="0.25">
      <c r="B105" s="2"/>
      <c r="C105" s="2"/>
      <c r="D105" s="1" t="s">
        <v>73</v>
      </c>
      <c r="F105" s="1">
        <f>100/120*360*(1/3)</f>
        <v>100</v>
      </c>
    </row>
    <row r="106" spans="2:6" s="1" customFormat="1" x14ac:dyDescent="0.25">
      <c r="B106" s="2"/>
      <c r="C106" s="2"/>
      <c r="D106" s="1" t="s">
        <v>72</v>
      </c>
      <c r="F106" s="1">
        <v>120</v>
      </c>
    </row>
    <row r="107" spans="2:6" s="1" customFormat="1" x14ac:dyDescent="0.25">
      <c r="B107" s="2"/>
      <c r="C107" s="2"/>
    </row>
    <row r="108" spans="2:6" s="1" customFormat="1" x14ac:dyDescent="0.25">
      <c r="B108" s="2"/>
      <c r="C108" s="2" t="s">
        <v>29</v>
      </c>
      <c r="D108" s="1" t="s">
        <v>74</v>
      </c>
    </row>
    <row r="109" spans="2:6" s="1" customFormat="1" x14ac:dyDescent="0.25">
      <c r="B109" s="2"/>
      <c r="C109" s="2"/>
      <c r="D109" s="1" t="s">
        <v>75</v>
      </c>
      <c r="F109" s="1">
        <v>120</v>
      </c>
    </row>
    <row r="110" spans="2:6" s="1" customFormat="1" x14ac:dyDescent="0.25">
      <c r="B110" s="2"/>
      <c r="C110" s="2"/>
      <c r="D110" s="1" t="s">
        <v>76</v>
      </c>
      <c r="F110" s="1">
        <v>95</v>
      </c>
    </row>
    <row r="111" spans="2:6" s="1" customFormat="1" x14ac:dyDescent="0.25">
      <c r="B111" s="2"/>
      <c r="C111" s="2"/>
    </row>
    <row r="112" spans="2:6" s="1" customFormat="1" x14ac:dyDescent="0.25">
      <c r="B112" s="2"/>
      <c r="C112" s="2"/>
      <c r="D112" s="1" t="s">
        <v>77</v>
      </c>
      <c r="F112" s="1">
        <f>F109-F110</f>
        <v>25</v>
      </c>
    </row>
    <row r="113" spans="2:6" s="1" customFormat="1" x14ac:dyDescent="0.25">
      <c r="B113" s="2"/>
      <c r="C113" s="2"/>
    </row>
    <row r="114" spans="2:6" s="1" customFormat="1" x14ac:dyDescent="0.25">
      <c r="B114" s="2"/>
      <c r="C114" s="2" t="s">
        <v>78</v>
      </c>
      <c r="D114" s="1" t="s">
        <v>81</v>
      </c>
    </row>
    <row r="115" spans="2:6" s="1" customFormat="1" x14ac:dyDescent="0.25">
      <c r="B115" s="2"/>
      <c r="C115" s="2"/>
      <c r="D115" s="1" t="s">
        <v>16</v>
      </c>
    </row>
    <row r="116" spans="2:6" s="1" customFormat="1" x14ac:dyDescent="0.25">
      <c r="B116" s="2"/>
      <c r="C116" s="2"/>
    </row>
    <row r="117" spans="2:6" s="1" customFormat="1" x14ac:dyDescent="0.25">
      <c r="B117" s="2"/>
      <c r="C117" s="2"/>
      <c r="D117" s="1" t="s">
        <v>79</v>
      </c>
      <c r="F117" s="1">
        <f>0.2*120</f>
        <v>24</v>
      </c>
    </row>
    <row r="118" spans="2:6" s="1" customFormat="1" x14ac:dyDescent="0.25">
      <c r="B118" s="2"/>
      <c r="C118" s="2"/>
      <c r="D118" s="1" t="s">
        <v>80</v>
      </c>
      <c r="F118" s="1">
        <f>0.2*96</f>
        <v>19.200000000000003</v>
      </c>
    </row>
    <row r="119" spans="2:6" s="1" customFormat="1" x14ac:dyDescent="0.25">
      <c r="B119" s="2"/>
      <c r="C119" s="2"/>
    </row>
    <row r="120" spans="2:6" s="1" customFormat="1" x14ac:dyDescent="0.25">
      <c r="B120" s="2"/>
      <c r="C120" s="2"/>
      <c r="D120" s="1" t="s">
        <v>56</v>
      </c>
      <c r="F120" s="1">
        <f>F117+F118</f>
        <v>43.2</v>
      </c>
    </row>
    <row r="121" spans="2:6" s="1" customFormat="1" x14ac:dyDescent="0.25">
      <c r="B121" s="2"/>
      <c r="C121" s="2"/>
    </row>
    <row r="122" spans="2:6" s="1" customFormat="1" x14ac:dyDescent="0.25">
      <c r="B122" s="2"/>
      <c r="C122" s="2"/>
      <c r="D122" s="1" t="s">
        <v>82</v>
      </c>
    </row>
    <row r="123" spans="2:6" s="1" customFormat="1" x14ac:dyDescent="0.25">
      <c r="B123" s="2"/>
      <c r="C123" s="2"/>
    </row>
    <row r="124" spans="2:6" s="1" customFormat="1" x14ac:dyDescent="0.25">
      <c r="B124" s="2"/>
      <c r="C124" s="2"/>
      <c r="D124" s="1" t="s">
        <v>79</v>
      </c>
      <c r="F124" s="1">
        <f>20/80*120</f>
        <v>30</v>
      </c>
    </row>
    <row r="125" spans="2:6" s="1" customFormat="1" x14ac:dyDescent="0.25">
      <c r="B125" s="2"/>
      <c r="C125" s="2"/>
    </row>
    <row r="126" spans="2:6" s="1" customFormat="1" x14ac:dyDescent="0.25">
      <c r="B126" s="2"/>
      <c r="C126" s="2" t="s">
        <v>83</v>
      </c>
      <c r="D126" s="1" t="s">
        <v>84</v>
      </c>
      <c r="F126" s="1" t="s">
        <v>85</v>
      </c>
    </row>
  </sheetData>
  <pageMargins left="0.7" right="0.7" top="0.75" bottom="0.75" header="0.3" footer="0.3"/>
  <pageSetup scale="99" orientation="portrait" verticalDpi="0" r:id="rId1"/>
  <rowBreaks count="2" manualBreakCount="2">
    <brk id="40" min="2" max="9" man="1"/>
    <brk id="85" min="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2020-03-30T01:08:43Z</dcterms:created>
  <dcterms:modified xsi:type="dcterms:W3CDTF">2020-03-30T19:22:30Z</dcterms:modified>
</cp:coreProperties>
</file>