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7050" activeTab="1"/>
  </bookViews>
  <sheets>
    <sheet name="Transactions" sheetId="13" r:id="rId1"/>
    <sheet name="Working Cash Flow" sheetId="19" r:id="rId2"/>
    <sheet name="IRS Mileage" sheetId="20" state="hidden" r:id="rId3"/>
    <sheet name="Amortization Schedule" sheetId="30" r:id="rId4"/>
    <sheet name="Classifications" sheetId="15" state="hidden" r:id="rId5"/>
  </sheets>
  <definedNames>
    <definedName name="_xlnm._FilterDatabase" localSheetId="0" hidden="1">Transactions!$A$3:$H$64</definedName>
    <definedName name="_xlcn.WorksheetConnection_CashFlowRecords.xlsxLedger1" hidden="1">Ledger[]</definedName>
    <definedName name="AccountLookup" localSheetId="0">#REF!</definedName>
    <definedName name="AccountLookup">#REF!</definedName>
    <definedName name="Expenses">#REF!</definedName>
    <definedName name="InventoryMethod">Classifications!$A$41:$A$43</definedName>
    <definedName name="InvetoryMethod">Classifications!$A$41:$A$43</definedName>
    <definedName name="List">Classifications!$A$5:$A$28</definedName>
    <definedName name="Loan_Amount">'Amortization Schedule'!$C$5</definedName>
    <definedName name="Loan_Term">'Amortization Schedule'!$C$9</definedName>
    <definedName name="LoanAmount">'Amortization Schedule'!$C$8</definedName>
    <definedName name="MileageRate" localSheetId="0">#REF!</definedName>
    <definedName name="MileageRate">#REF!</definedName>
    <definedName name="Payment">'Amortization Schedule'!$C$11</definedName>
    <definedName name="Periods">Classifications!$B$49:$M$49</definedName>
    <definedName name="Rate">'Amortization Schedule'!$C$10</definedName>
    <definedName name="Total_Cost">'Amortization Schedule'!$F$10</definedName>
    <definedName name="Total_Interest">'Amortization Schedule'!$F$5</definedName>
    <definedName name="Total_Principal">'Amortization Schedule'!$F$9</definedName>
    <definedName name="YesNo">Classifications!$A$45:$A$47</definedName>
    <definedName name="YesNo?">Classifications!$A$45:$A$48</definedName>
  </definedNames>
  <calcPr calcId="162913" concurrentCalc="0"/>
  <webPublishing codePage="1252"/>
  <extLst>
    <ext xmlns:x15="http://schemas.microsoft.com/office/spreadsheetml/2010/11/main" uri="{FCE2AD5D-F65C-4FA6-A056-5C36A1767C68}">
      <x15:dataModel>
        <x15:modelTables>
          <x15:modelTable id="Ledger" name="Ledger" connection="WorksheetConnection_Cash Flow &amp; Records.xlsx!Ledger"/>
        </x15:modelTables>
        <x15:extLst>
          <ext xmlns:x16="http://schemas.microsoft.com/office/spreadsheetml/2014/11/main" uri="{9835A34E-60A6-4A7C-AAB8-D5F71C897F49}">
            <x16:modelTimeGroupings>
              <x16:modelTimeGrouping tableName="Ledger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D64" i="13" l="1"/>
  <c r="E64" i="13"/>
  <c r="I64" i="13"/>
  <c r="J64" i="13"/>
  <c r="I5" i="13"/>
  <c r="I6" i="13"/>
  <c r="I7" i="13"/>
  <c r="I8" i="13"/>
  <c r="I9" i="13"/>
  <c r="I10" i="13"/>
  <c r="I11" i="13"/>
  <c r="I12" i="13"/>
  <c r="I13" i="13"/>
  <c r="I15" i="13"/>
  <c r="I16" i="13"/>
  <c r="I17" i="13"/>
  <c r="I18" i="13"/>
  <c r="I19" i="13"/>
  <c r="I20" i="13"/>
  <c r="I21" i="13"/>
  <c r="I22" i="13"/>
  <c r="I23" i="13"/>
  <c r="I25" i="13"/>
  <c r="I26" i="13"/>
  <c r="I27" i="13"/>
  <c r="I28" i="13"/>
  <c r="I29" i="13"/>
  <c r="I30" i="13"/>
  <c r="I31" i="13"/>
  <c r="I32" i="13"/>
  <c r="I33" i="13"/>
  <c r="I35" i="13"/>
  <c r="I36" i="13"/>
  <c r="I37" i="13"/>
  <c r="I38" i="13"/>
  <c r="I39" i="13"/>
  <c r="I40" i="13"/>
  <c r="I41" i="13"/>
  <c r="I42" i="13"/>
  <c r="I43" i="13"/>
  <c r="I45" i="13"/>
  <c r="I46" i="13"/>
  <c r="I47" i="13"/>
  <c r="I48" i="13"/>
  <c r="I49" i="13"/>
  <c r="I50" i="13"/>
  <c r="I51" i="13"/>
  <c r="I52" i="13"/>
  <c r="I53" i="13"/>
  <c r="I55" i="13"/>
  <c r="I56" i="13"/>
  <c r="I57" i="13"/>
  <c r="I58" i="13"/>
  <c r="I59" i="13"/>
  <c r="I60" i="13"/>
  <c r="I61" i="13"/>
  <c r="I62" i="13"/>
  <c r="I63" i="13"/>
  <c r="I4" i="13"/>
  <c r="I14" i="13"/>
  <c r="I24" i="13"/>
  <c r="I34" i="13"/>
  <c r="I44" i="13"/>
  <c r="I54" i="13"/>
  <c r="H22" i="19"/>
  <c r="H23" i="19"/>
  <c r="H24" i="19"/>
  <c r="H25" i="19"/>
  <c r="G22" i="19"/>
  <c r="G23" i="19"/>
  <c r="G24" i="19"/>
  <c r="G25" i="19"/>
  <c r="F22" i="19"/>
  <c r="F23" i="19"/>
  <c r="F24" i="19"/>
  <c r="F25" i="19"/>
  <c r="E22" i="19"/>
  <c r="E23" i="19"/>
  <c r="E24" i="19"/>
  <c r="E25" i="19"/>
  <c r="D22" i="19"/>
  <c r="D23" i="19"/>
  <c r="D24" i="19"/>
  <c r="D25" i="19"/>
  <c r="C7" i="19"/>
  <c r="C8" i="19"/>
  <c r="C21" i="19"/>
  <c r="C22" i="19"/>
  <c r="C23" i="19"/>
  <c r="C25" i="19"/>
  <c r="C19" i="19"/>
  <c r="I22" i="19"/>
  <c r="I23" i="19"/>
  <c r="C8" i="30"/>
  <c r="F5" i="30"/>
  <c r="F9" i="30"/>
  <c r="J55" i="13"/>
  <c r="J56" i="13"/>
  <c r="J57" i="13"/>
  <c r="J58" i="13"/>
  <c r="J59" i="13"/>
  <c r="J60" i="13"/>
  <c r="J61" i="13"/>
  <c r="J62" i="13"/>
  <c r="J63" i="13"/>
  <c r="J54" i="13"/>
  <c r="J45" i="13"/>
  <c r="J46" i="13"/>
  <c r="J47" i="13"/>
  <c r="J48" i="13"/>
  <c r="J49" i="13"/>
  <c r="J50" i="13"/>
  <c r="J51" i="13"/>
  <c r="J52" i="13"/>
  <c r="J53" i="13"/>
  <c r="J44" i="13"/>
  <c r="J35" i="13"/>
  <c r="J36" i="13"/>
  <c r="J37" i="13"/>
  <c r="J38" i="13"/>
  <c r="J39" i="13"/>
  <c r="J40" i="13"/>
  <c r="J41" i="13"/>
  <c r="J42" i="13"/>
  <c r="J43" i="13"/>
  <c r="J34" i="13"/>
  <c r="J25" i="13"/>
  <c r="J26" i="13"/>
  <c r="J27" i="13"/>
  <c r="J28" i="13"/>
  <c r="J29" i="13"/>
  <c r="J30" i="13"/>
  <c r="J31" i="13"/>
  <c r="J32" i="13"/>
  <c r="J33" i="13"/>
  <c r="J24" i="13"/>
  <c r="J15" i="13"/>
  <c r="J16" i="13"/>
  <c r="J17" i="13"/>
  <c r="J18" i="13"/>
  <c r="J19" i="13"/>
  <c r="J20" i="13"/>
  <c r="J21" i="13"/>
  <c r="J22" i="13"/>
  <c r="J23" i="13"/>
  <c r="J14" i="13"/>
  <c r="J13" i="13"/>
  <c r="J12" i="13"/>
  <c r="J11" i="13"/>
  <c r="J10" i="13"/>
  <c r="J9" i="13"/>
  <c r="J8" i="13"/>
  <c r="J7" i="13"/>
  <c r="J6" i="13"/>
  <c r="J5" i="13"/>
  <c r="A1" i="30"/>
  <c r="A1" i="20"/>
  <c r="B3" i="20"/>
  <c r="B5" i="20"/>
  <c r="J4" i="13"/>
  <c r="D7" i="19"/>
  <c r="E7" i="19"/>
  <c r="F7" i="19"/>
  <c r="G7" i="19"/>
  <c r="H7" i="19"/>
  <c r="F19" i="19"/>
  <c r="E19" i="19"/>
  <c r="I24" i="19"/>
  <c r="I14" i="19"/>
  <c r="I11" i="19"/>
  <c r="D19" i="19"/>
  <c r="I17" i="19"/>
  <c r="I18" i="19"/>
  <c r="I15" i="19"/>
  <c r="I12" i="19"/>
  <c r="H19" i="19"/>
  <c r="G19" i="19"/>
  <c r="I16" i="19"/>
  <c r="I13" i="19"/>
  <c r="C27" i="19"/>
  <c r="D4" i="19"/>
  <c r="I10" i="19"/>
  <c r="F10" i="30"/>
  <c r="B15" i="30"/>
  <c r="E21" i="19"/>
  <c r="F21" i="19"/>
  <c r="I8" i="19"/>
  <c r="H21" i="19"/>
  <c r="G21" i="19"/>
  <c r="I19" i="19"/>
  <c r="D21" i="19"/>
  <c r="C15" i="30"/>
  <c r="D27" i="19"/>
  <c r="E4" i="19"/>
  <c r="E27" i="19"/>
  <c r="F4" i="19"/>
  <c r="F27" i="19"/>
  <c r="G4" i="19"/>
  <c r="G27" i="19"/>
  <c r="H4" i="19"/>
  <c r="H27" i="19"/>
  <c r="I21" i="19"/>
  <c r="D15" i="30"/>
  <c r="E15" i="30"/>
  <c r="F15" i="30"/>
  <c r="B16" i="30"/>
  <c r="C16" i="30"/>
  <c r="D16" i="30"/>
  <c r="E16" i="30"/>
  <c r="F16" i="30"/>
  <c r="B17" i="30"/>
  <c r="C17" i="30"/>
  <c r="D17" i="30"/>
  <c r="E17" i="30"/>
  <c r="F17" i="30"/>
  <c r="B18" i="30"/>
  <c r="C18" i="30"/>
  <c r="D18" i="30"/>
  <c r="E18" i="30"/>
  <c r="F18" i="30"/>
  <c r="B19" i="30"/>
  <c r="C19" i="30"/>
  <c r="D19" i="30"/>
  <c r="E19" i="30"/>
  <c r="F19" i="30"/>
  <c r="B20" i="30"/>
  <c r="C20" i="30"/>
  <c r="D20" i="30"/>
  <c r="E20" i="30"/>
  <c r="F20" i="30"/>
  <c r="B21" i="30"/>
  <c r="C21" i="30"/>
  <c r="D21" i="30"/>
  <c r="E21" i="30"/>
  <c r="F21" i="30"/>
  <c r="B22" i="30"/>
  <c r="C22" i="30"/>
  <c r="D22" i="30"/>
  <c r="E22" i="30"/>
  <c r="F22" i="30"/>
  <c r="B23" i="30"/>
  <c r="C23" i="30"/>
  <c r="D23" i="30"/>
  <c r="E23" i="30"/>
  <c r="F23" i="30"/>
  <c r="B24" i="30"/>
  <c r="C24" i="30"/>
  <c r="D24" i="30"/>
  <c r="E24" i="30"/>
  <c r="F24" i="30"/>
  <c r="B25" i="30"/>
  <c r="C25" i="30"/>
  <c r="D25" i="30"/>
  <c r="E25" i="30"/>
  <c r="F25" i="30"/>
  <c r="B26" i="30"/>
  <c r="C26" i="30"/>
  <c r="D26" i="30"/>
  <c r="E26" i="30"/>
  <c r="F26" i="30"/>
  <c r="B27" i="30"/>
  <c r="C27" i="30"/>
  <c r="D27" i="30"/>
  <c r="E27" i="30"/>
  <c r="F27" i="30"/>
  <c r="B28" i="30"/>
  <c r="C28" i="30"/>
  <c r="D28" i="30"/>
  <c r="E28" i="30"/>
  <c r="F28" i="30"/>
  <c r="B29" i="30"/>
  <c r="C29" i="30"/>
  <c r="D29" i="30"/>
  <c r="E29" i="30"/>
  <c r="F29" i="30"/>
  <c r="B30" i="30"/>
  <c r="C30" i="30"/>
  <c r="D30" i="30"/>
  <c r="E30" i="30"/>
  <c r="F30" i="30"/>
  <c r="B31" i="30"/>
  <c r="C31" i="30"/>
  <c r="D31" i="30"/>
  <c r="E31" i="30"/>
  <c r="F31" i="30"/>
  <c r="B32" i="30"/>
  <c r="C32" i="30"/>
  <c r="D32" i="30"/>
  <c r="E32" i="30"/>
  <c r="F32" i="30"/>
  <c r="B33" i="30"/>
  <c r="C33" i="30"/>
  <c r="D33" i="30"/>
  <c r="E33" i="30"/>
  <c r="F33" i="30"/>
  <c r="B34" i="30"/>
  <c r="C34" i="30"/>
  <c r="D34" i="30"/>
  <c r="E34" i="30"/>
  <c r="F34" i="30"/>
  <c r="B35" i="30"/>
  <c r="C35" i="30"/>
  <c r="D35" i="30"/>
  <c r="E35" i="30"/>
  <c r="F35" i="30"/>
  <c r="B36" i="30"/>
  <c r="C36" i="30"/>
  <c r="D36" i="30"/>
  <c r="E36" i="30"/>
  <c r="F36" i="30"/>
  <c r="B37" i="30"/>
  <c r="C37" i="30"/>
  <c r="D37" i="30"/>
  <c r="E37" i="30"/>
  <c r="F37" i="30"/>
  <c r="B38" i="30"/>
  <c r="C38" i="30"/>
  <c r="D38" i="30"/>
  <c r="E38" i="30"/>
  <c r="F38" i="30"/>
  <c r="B39" i="30"/>
  <c r="C39" i="30"/>
  <c r="D39" i="30"/>
  <c r="E39" i="30"/>
  <c r="F39" i="30"/>
  <c r="B40" i="30"/>
  <c r="C40" i="30"/>
  <c r="D40" i="30"/>
  <c r="E40" i="30"/>
  <c r="F40" i="30"/>
  <c r="B41" i="30"/>
  <c r="C41" i="30"/>
  <c r="D41" i="30"/>
  <c r="E41" i="30"/>
  <c r="F41" i="30"/>
  <c r="B42" i="30"/>
  <c r="C42" i="30"/>
  <c r="D42" i="30"/>
  <c r="E42" i="30"/>
  <c r="F42" i="30"/>
  <c r="B43" i="30"/>
  <c r="C43" i="30"/>
  <c r="D43" i="30"/>
  <c r="E43" i="30"/>
  <c r="F43" i="30"/>
  <c r="B44" i="30"/>
  <c r="C44" i="30"/>
  <c r="D44" i="30"/>
  <c r="E44" i="30"/>
  <c r="F44" i="30"/>
  <c r="B45" i="30"/>
  <c r="C45" i="30"/>
  <c r="D45" i="30"/>
  <c r="E45" i="30"/>
  <c r="F45" i="30"/>
  <c r="B46" i="30"/>
  <c r="C46" i="30"/>
  <c r="D46" i="30"/>
  <c r="E46" i="30"/>
  <c r="F46" i="30"/>
  <c r="B47" i="30"/>
  <c r="C47" i="30"/>
  <c r="D47" i="30"/>
  <c r="E47" i="30"/>
  <c r="F47" i="30"/>
  <c r="B48" i="30"/>
  <c r="C48" i="30"/>
  <c r="D48" i="30"/>
  <c r="E48" i="30"/>
  <c r="F48" i="30"/>
  <c r="B49" i="30"/>
  <c r="C49" i="30"/>
  <c r="D49" i="30"/>
  <c r="E49" i="30"/>
  <c r="F49" i="30"/>
  <c r="B50" i="30"/>
  <c r="C50" i="30"/>
  <c r="D50" i="30"/>
  <c r="E50" i="30"/>
  <c r="F50" i="30"/>
  <c r="B51" i="30"/>
  <c r="C51" i="30"/>
  <c r="D51" i="30"/>
  <c r="E51" i="30"/>
  <c r="F51" i="30"/>
  <c r="B52" i="30"/>
  <c r="C52" i="30"/>
  <c r="D52" i="30"/>
  <c r="E52" i="30"/>
  <c r="F52" i="30"/>
  <c r="B53" i="30"/>
  <c r="C53" i="30"/>
  <c r="D53" i="30"/>
  <c r="E53" i="30"/>
  <c r="F53" i="30"/>
  <c r="B54" i="30"/>
  <c r="C54" i="30"/>
  <c r="D54" i="30"/>
  <c r="E54" i="30"/>
  <c r="F54" i="30"/>
  <c r="B55" i="30"/>
  <c r="C55" i="30"/>
  <c r="D55" i="30"/>
  <c r="E55" i="30"/>
  <c r="F55" i="30"/>
  <c r="B56" i="30"/>
  <c r="C56" i="30"/>
  <c r="D56" i="30"/>
  <c r="E56" i="30"/>
  <c r="F56" i="30"/>
  <c r="B57" i="30"/>
  <c r="C57" i="30"/>
  <c r="D57" i="30"/>
  <c r="E57" i="30"/>
  <c r="F57" i="30"/>
  <c r="B58" i="30"/>
  <c r="C58" i="30"/>
  <c r="D58" i="30"/>
  <c r="E58" i="30"/>
  <c r="F58" i="30"/>
  <c r="B59" i="30"/>
  <c r="C59" i="30"/>
  <c r="D59" i="30"/>
  <c r="E59" i="30"/>
  <c r="F59" i="30"/>
  <c r="B60" i="30"/>
  <c r="C60" i="30"/>
  <c r="D60" i="30"/>
  <c r="E60" i="30"/>
  <c r="F60" i="30"/>
  <c r="B61" i="30"/>
  <c r="C61" i="30"/>
  <c r="D61" i="30"/>
  <c r="E61" i="30"/>
  <c r="F61" i="30"/>
  <c r="B62" i="30"/>
  <c r="C62" i="30"/>
  <c r="D62" i="30"/>
  <c r="E62" i="30"/>
  <c r="F62" i="30"/>
  <c r="B63" i="30"/>
  <c r="C63" i="30"/>
  <c r="D63" i="30"/>
  <c r="E63" i="30"/>
  <c r="F63" i="30"/>
  <c r="B64" i="30"/>
  <c r="C64" i="30"/>
  <c r="D64" i="30"/>
  <c r="E64" i="30"/>
  <c r="F64" i="30"/>
  <c r="B65" i="30"/>
  <c r="C65" i="30"/>
  <c r="D65" i="30"/>
  <c r="E65" i="30"/>
  <c r="F65" i="30"/>
  <c r="B66" i="30"/>
  <c r="C66" i="30"/>
  <c r="D66" i="30"/>
  <c r="E66" i="30"/>
  <c r="F66" i="30"/>
  <c r="B67" i="30"/>
  <c r="C67" i="30"/>
  <c r="D67" i="30"/>
  <c r="E67" i="30"/>
  <c r="F67" i="30"/>
  <c r="B68" i="30"/>
  <c r="C68" i="30"/>
  <c r="D68" i="30"/>
  <c r="E68" i="30"/>
  <c r="F68" i="30"/>
  <c r="B69" i="30"/>
  <c r="C69" i="30"/>
  <c r="D69" i="30"/>
  <c r="E69" i="30"/>
  <c r="F69" i="30"/>
  <c r="B70" i="30"/>
  <c r="C70" i="30"/>
  <c r="D70" i="30"/>
  <c r="E70" i="30"/>
  <c r="F70" i="30"/>
  <c r="B71" i="30"/>
  <c r="C71" i="30"/>
  <c r="D71" i="30"/>
  <c r="E71" i="30"/>
  <c r="F71" i="30"/>
  <c r="B72" i="30"/>
  <c r="C72" i="30"/>
  <c r="D72" i="30"/>
  <c r="E72" i="30"/>
  <c r="F72" i="30"/>
  <c r="B73" i="30"/>
  <c r="C73" i="30"/>
  <c r="D73" i="30"/>
  <c r="E73" i="30"/>
  <c r="F73" i="30"/>
  <c r="B74" i="30"/>
  <c r="C74" i="30"/>
  <c r="D74" i="30"/>
  <c r="E74" i="30"/>
  <c r="F74" i="30"/>
  <c r="B75" i="30"/>
  <c r="C75" i="30"/>
  <c r="D75" i="30"/>
  <c r="E75" i="30"/>
  <c r="F75" i="30"/>
  <c r="B76" i="30"/>
  <c r="C76" i="30"/>
  <c r="D76" i="30"/>
  <c r="E76" i="30"/>
  <c r="F76" i="30"/>
  <c r="B77" i="30"/>
  <c r="C77" i="30"/>
  <c r="D77" i="30"/>
  <c r="E77" i="30"/>
  <c r="F77" i="30"/>
  <c r="B78" i="30"/>
  <c r="C78" i="30"/>
  <c r="D78" i="30"/>
  <c r="E78" i="30"/>
  <c r="F78" i="30"/>
  <c r="B79" i="30"/>
  <c r="C79" i="30"/>
  <c r="D79" i="30"/>
  <c r="E79" i="30"/>
  <c r="F79" i="30"/>
  <c r="B80" i="30"/>
  <c r="C80" i="30"/>
  <c r="D80" i="30"/>
  <c r="E80" i="30"/>
  <c r="F80" i="30"/>
  <c r="B81" i="30"/>
  <c r="C81" i="30"/>
  <c r="D81" i="30"/>
  <c r="E81" i="30"/>
  <c r="F81" i="30"/>
  <c r="B82" i="30"/>
  <c r="C82" i="30"/>
  <c r="D82" i="30"/>
  <c r="E82" i="30"/>
  <c r="F82" i="30"/>
  <c r="B83" i="30"/>
  <c r="C83" i="30"/>
  <c r="D83" i="30"/>
  <c r="E83" i="30"/>
  <c r="F83" i="30"/>
  <c r="B84" i="30"/>
  <c r="C84" i="30"/>
  <c r="D84" i="30"/>
  <c r="E84" i="30"/>
  <c r="F84" i="30"/>
  <c r="B85" i="30"/>
  <c r="C85" i="30"/>
  <c r="D85" i="30"/>
  <c r="E85" i="30"/>
  <c r="F85" i="30"/>
  <c r="B86" i="30"/>
  <c r="C86" i="30"/>
  <c r="D86" i="30"/>
  <c r="E86" i="30"/>
  <c r="F86" i="30"/>
  <c r="B87" i="30"/>
  <c r="C87" i="30"/>
  <c r="D87" i="30"/>
  <c r="E87" i="30"/>
  <c r="F87" i="30"/>
  <c r="B88" i="30"/>
  <c r="C88" i="30"/>
  <c r="D88" i="30"/>
  <c r="E88" i="30"/>
  <c r="F88" i="30"/>
  <c r="B89" i="30"/>
  <c r="C89" i="30"/>
  <c r="D89" i="30"/>
  <c r="E89" i="30"/>
  <c r="F89" i="30"/>
  <c r="B90" i="30"/>
  <c r="C90" i="30"/>
  <c r="D90" i="30"/>
  <c r="E90" i="30"/>
  <c r="F90" i="30"/>
  <c r="B91" i="30"/>
  <c r="C91" i="30"/>
  <c r="D91" i="30"/>
  <c r="E91" i="30"/>
  <c r="F91" i="30"/>
  <c r="B92" i="30"/>
  <c r="C92" i="30"/>
  <c r="D92" i="30"/>
  <c r="E92" i="30"/>
  <c r="F92" i="30"/>
  <c r="B93" i="30"/>
  <c r="C93" i="30"/>
  <c r="D93" i="30"/>
  <c r="E93" i="30"/>
  <c r="F93" i="30"/>
  <c r="B94" i="30"/>
  <c r="C94" i="30"/>
  <c r="D94" i="30"/>
  <c r="E94" i="30"/>
  <c r="F94" i="30"/>
  <c r="B95" i="30"/>
  <c r="C95" i="30"/>
  <c r="D95" i="30"/>
  <c r="E95" i="30"/>
  <c r="F95" i="30"/>
  <c r="B96" i="30"/>
  <c r="C96" i="30"/>
  <c r="D96" i="30"/>
  <c r="E96" i="30"/>
  <c r="F96" i="30"/>
  <c r="B97" i="30"/>
  <c r="C97" i="30"/>
  <c r="D97" i="30"/>
  <c r="E97" i="30"/>
  <c r="F97" i="30"/>
  <c r="B98" i="30"/>
  <c r="C98" i="30"/>
  <c r="D98" i="30"/>
  <c r="E98" i="30"/>
  <c r="F98" i="30"/>
  <c r="B99" i="30"/>
  <c r="C99" i="30"/>
  <c r="D99" i="30"/>
  <c r="E99" i="30"/>
  <c r="F99" i="30"/>
  <c r="B100" i="30"/>
  <c r="C100" i="30"/>
  <c r="D100" i="30"/>
  <c r="E100" i="30"/>
  <c r="F100" i="30"/>
  <c r="B101" i="30"/>
  <c r="C101" i="30"/>
  <c r="D101" i="30"/>
  <c r="E101" i="30"/>
  <c r="F101" i="30"/>
  <c r="B102" i="30"/>
  <c r="C102" i="30"/>
  <c r="D102" i="30"/>
  <c r="E102" i="30"/>
  <c r="F102" i="30"/>
  <c r="B103" i="30"/>
  <c r="C103" i="30"/>
  <c r="D103" i="30"/>
  <c r="E103" i="30"/>
  <c r="F103" i="30"/>
  <c r="B104" i="30"/>
  <c r="C104" i="30"/>
  <c r="D104" i="30"/>
  <c r="E104" i="30"/>
  <c r="F104" i="30"/>
  <c r="B105" i="30"/>
  <c r="C105" i="30"/>
  <c r="D105" i="30"/>
  <c r="E105" i="30"/>
  <c r="F105" i="30"/>
  <c r="B106" i="30"/>
  <c r="C106" i="30"/>
  <c r="D106" i="30"/>
  <c r="E106" i="30"/>
  <c r="F106" i="30"/>
  <c r="B107" i="30"/>
  <c r="C107" i="30"/>
  <c r="D107" i="30"/>
  <c r="E107" i="30"/>
  <c r="F107" i="30"/>
  <c r="B108" i="30"/>
  <c r="C108" i="30"/>
  <c r="D108" i="30"/>
  <c r="E108" i="30"/>
  <c r="F108" i="30"/>
  <c r="B109" i="30"/>
  <c r="C109" i="30"/>
  <c r="D109" i="30"/>
  <c r="E109" i="30"/>
  <c r="F109" i="30"/>
  <c r="B110" i="30"/>
  <c r="C110" i="30"/>
  <c r="D110" i="30"/>
  <c r="E110" i="30"/>
  <c r="F110" i="30"/>
  <c r="B111" i="30"/>
  <c r="C111" i="30"/>
  <c r="D111" i="30"/>
  <c r="E111" i="30"/>
  <c r="F111" i="30"/>
  <c r="B112" i="30"/>
  <c r="C112" i="30"/>
  <c r="D112" i="30"/>
  <c r="E112" i="30"/>
  <c r="F112" i="30"/>
  <c r="B113" i="30"/>
  <c r="C113" i="30"/>
  <c r="D113" i="30"/>
  <c r="E113" i="30"/>
  <c r="F113" i="30"/>
  <c r="B114" i="30"/>
  <c r="C114" i="30"/>
  <c r="D114" i="30"/>
  <c r="E114" i="30"/>
  <c r="F114" i="30"/>
  <c r="B115" i="30"/>
  <c r="C115" i="30"/>
  <c r="D115" i="30"/>
  <c r="E115" i="30"/>
  <c r="F115" i="30"/>
  <c r="B116" i="30"/>
  <c r="C116" i="30"/>
  <c r="D116" i="30"/>
  <c r="E116" i="30"/>
  <c r="F116" i="30"/>
  <c r="B117" i="30"/>
  <c r="C117" i="30"/>
  <c r="D117" i="30"/>
  <c r="E117" i="30"/>
  <c r="F117" i="30"/>
  <c r="B118" i="30"/>
  <c r="C118" i="30"/>
  <c r="D118" i="30"/>
  <c r="E118" i="30"/>
  <c r="F118" i="30"/>
  <c r="B119" i="30"/>
  <c r="C119" i="30"/>
  <c r="D119" i="30"/>
  <c r="E119" i="30"/>
  <c r="F119" i="30"/>
  <c r="B120" i="30"/>
  <c r="C120" i="30"/>
  <c r="D120" i="30"/>
  <c r="E120" i="30"/>
  <c r="F120" i="30"/>
  <c r="B121" i="30"/>
  <c r="C121" i="30"/>
  <c r="D121" i="30"/>
  <c r="E121" i="30"/>
  <c r="F121" i="30"/>
  <c r="B122" i="30"/>
  <c r="C122" i="30"/>
  <c r="D122" i="30"/>
  <c r="E122" i="30"/>
  <c r="F122" i="30"/>
  <c r="B123" i="30"/>
  <c r="C123" i="30"/>
  <c r="D123" i="30"/>
  <c r="E123" i="30"/>
  <c r="F123" i="30"/>
  <c r="B124" i="30"/>
  <c r="C124" i="30"/>
  <c r="D124" i="30"/>
  <c r="E124" i="30"/>
  <c r="F124" i="30"/>
  <c r="B125" i="30"/>
  <c r="C125" i="30"/>
  <c r="D125" i="30"/>
  <c r="E125" i="30"/>
  <c r="F125" i="30"/>
  <c r="B126" i="30"/>
  <c r="C126" i="30"/>
  <c r="D126" i="30"/>
  <c r="E126" i="30"/>
  <c r="F126" i="30"/>
  <c r="B127" i="30"/>
  <c r="C127" i="30"/>
  <c r="D127" i="30"/>
  <c r="E127" i="30"/>
  <c r="F127" i="30"/>
  <c r="B128" i="30"/>
  <c r="C128" i="30"/>
  <c r="D128" i="30"/>
  <c r="E128" i="30"/>
  <c r="F128" i="30"/>
  <c r="B129" i="30"/>
  <c r="C129" i="30"/>
  <c r="D129" i="30"/>
  <c r="E129" i="30"/>
  <c r="F129" i="30"/>
  <c r="B130" i="30"/>
  <c r="C130" i="30"/>
  <c r="D130" i="30"/>
  <c r="E130" i="30"/>
  <c r="F130" i="30"/>
  <c r="B131" i="30"/>
  <c r="C131" i="30"/>
  <c r="D131" i="30"/>
  <c r="E131" i="30"/>
  <c r="F131" i="30"/>
  <c r="B132" i="30"/>
  <c r="C132" i="30"/>
  <c r="D132" i="30"/>
  <c r="E132" i="30"/>
  <c r="F132" i="30"/>
  <c r="B133" i="30"/>
  <c r="C133" i="30"/>
  <c r="D133" i="30"/>
  <c r="E133" i="30"/>
  <c r="F133" i="30"/>
  <c r="B134" i="30"/>
  <c r="C134" i="30"/>
  <c r="D134" i="30"/>
  <c r="E134" i="30"/>
  <c r="F134" i="30"/>
</calcChain>
</file>

<file path=xl/comments1.xml><?xml version="1.0" encoding="utf-8"?>
<comments xmlns="http://schemas.openxmlformats.org/spreadsheetml/2006/main">
  <authors>
    <author>Brent Hoover</author>
  </authors>
  <commentList>
    <comment ref="D3" authorId="0" shapeId="0">
      <text>
        <r>
          <rPr>
            <i/>
            <sz val="9"/>
            <color indexed="81"/>
            <rFont val="Tahoma"/>
            <family val="2"/>
          </rPr>
          <t>This is used for either revenue or equity deposit</t>
        </r>
      </text>
    </comment>
    <comment ref="E3" authorId="0" shapeId="0">
      <text>
        <r>
          <rPr>
            <i/>
            <sz val="9"/>
            <color indexed="81"/>
            <rFont val="Tahoma"/>
            <family val="2"/>
          </rPr>
          <t>All expenses are entered as NEGATIVE numbers in "Cash Out".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Brent Hoover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bank account balance for January 1st of the year at hand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Brent Hoover</author>
  </authors>
  <commentList>
    <comment ref="C9" authorId="0" shapeId="0">
      <text>
        <r>
          <rPr>
            <sz val="9"/>
            <color indexed="81"/>
            <rFont val="Tahoma"/>
            <family val="2"/>
          </rPr>
          <t xml:space="preserve">Input in Years, NOT months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ash Flow &amp; Records.xlsx!Ledger" type="102" refreshedVersion="6" minRefreshableVersion="5" saveData="1">
    <extLst>
      <ext xmlns:x15="http://schemas.microsoft.com/office/spreadsheetml/2010/11/main" uri="{DE250136-89BD-433C-8126-D09CA5730AF9}">
        <x15:connection id="Ledger">
          <x15:rangePr sourceName="_xlcn.WorksheetConnection_CashFlowRecords.xlsxLedger1"/>
        </x15:connection>
      </ext>
    </extLst>
  </connection>
</connections>
</file>

<file path=xl/sharedStrings.xml><?xml version="1.0" encoding="utf-8"?>
<sst xmlns="http://schemas.openxmlformats.org/spreadsheetml/2006/main" count="243" uniqueCount="118">
  <si>
    <t>Date</t>
  </si>
  <si>
    <t>Cash In</t>
  </si>
  <si>
    <t>Contract labor</t>
  </si>
  <si>
    <t>Advertising</t>
  </si>
  <si>
    <t>Reference #</t>
  </si>
  <si>
    <t>Cash Out</t>
  </si>
  <si>
    <t>Taxes and licenses</t>
  </si>
  <si>
    <t>Other expenses</t>
  </si>
  <si>
    <t>Gross receipts or sales</t>
  </si>
  <si>
    <t>Cost of goods sold</t>
  </si>
  <si>
    <t>Returns and allowances</t>
  </si>
  <si>
    <t>Car and truck expenses</t>
  </si>
  <si>
    <t>Commissions and fees</t>
  </si>
  <si>
    <t>Depletion</t>
  </si>
  <si>
    <t>Depreciation</t>
  </si>
  <si>
    <t>Employee benefit programs</t>
  </si>
  <si>
    <t>Insurance (other than health)</t>
  </si>
  <si>
    <t>Interest</t>
  </si>
  <si>
    <t>Legal and professional services</t>
  </si>
  <si>
    <t>Office expense</t>
  </si>
  <si>
    <t>Pension and profit-sharing plans</t>
  </si>
  <si>
    <t>Repairs and maintenance</t>
  </si>
  <si>
    <t>Travel</t>
  </si>
  <si>
    <t>Utilities</t>
  </si>
  <si>
    <t>Reserved for future use</t>
  </si>
  <si>
    <t>Net profit or (loss)</t>
  </si>
  <si>
    <t>Type</t>
  </si>
  <si>
    <t>DBT</t>
  </si>
  <si>
    <t>CRT</t>
  </si>
  <si>
    <t>Check</t>
  </si>
  <si>
    <t>EFT</t>
  </si>
  <si>
    <t>Cost</t>
  </si>
  <si>
    <t>Lower of cost or market</t>
  </si>
  <si>
    <t>Other (attach explanation to Schedule C)</t>
  </si>
  <si>
    <t>Yes</t>
  </si>
  <si>
    <t>No</t>
  </si>
  <si>
    <t>Account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</si>
  <si>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</si>
  <si>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</si>
  <si>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</si>
  <si>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</si>
  <si>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</si>
  <si>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</si>
  <si>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</si>
  <si>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</si>
  <si>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</si>
  <si>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</si>
  <si>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</si>
  <si>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</si>
  <si>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Cost of Goods Sold</t>
  </si>
  <si>
    <t>Gross Receipts or Sales</t>
  </si>
  <si>
    <t>Gross Profit</t>
  </si>
  <si>
    <t>Total Monthly Expenses</t>
  </si>
  <si>
    <t>Net Cash</t>
  </si>
  <si>
    <t>Beginning Monthly Bank Balance</t>
  </si>
  <si>
    <t>Ending Monthly Bank Balance</t>
  </si>
  <si>
    <t>Equity from personal sources</t>
  </si>
  <si>
    <t>Bank loan(s)</t>
  </si>
  <si>
    <t>Owner's withdrawal(s)</t>
  </si>
  <si>
    <t>Inventory</t>
  </si>
  <si>
    <t>Cash</t>
  </si>
  <si>
    <t>IRS Mileage Calculator</t>
  </si>
  <si>
    <t>Deductible Miles Expense</t>
  </si>
  <si>
    <t>IRS Mileage Rate</t>
  </si>
  <si>
    <t>Total Miles for Tax Year</t>
  </si>
  <si>
    <t xml:space="preserve">Calendar Working Cash Flow </t>
  </si>
  <si>
    <t>Click for IRS Rate</t>
  </si>
  <si>
    <t xml:space="preserve"> Loan Amortization</t>
  </si>
  <si>
    <t>Total Loan Amount</t>
  </si>
  <si>
    <t>Total Interest</t>
  </si>
  <si>
    <t>Down Payment %</t>
  </si>
  <si>
    <t>Down Payment Amount</t>
  </si>
  <si>
    <t>Loan Amount</t>
  </si>
  <si>
    <t>Loan Term</t>
  </si>
  <si>
    <t>Total Principal</t>
  </si>
  <si>
    <t>Rate</t>
  </si>
  <si>
    <t>Total Loan Value</t>
  </si>
  <si>
    <t>Payment</t>
  </si>
  <si>
    <t>Pmt #</t>
  </si>
  <si>
    <t>Beginning
Balance</t>
  </si>
  <si>
    <t>Principal</t>
  </si>
  <si>
    <t>Total Payment</t>
  </si>
  <si>
    <t>Ending
Balance</t>
  </si>
  <si>
    <t xml:space="preserve">Deductible meals </t>
  </si>
  <si>
    <t>Supplies (not included in Cost of Goods Sold)</t>
  </si>
  <si>
    <t>Wages (less employment credits)</t>
  </si>
  <si>
    <t>Interest: Mortgage (paid to banks, etc.)</t>
  </si>
  <si>
    <t>Interest: Other</t>
  </si>
  <si>
    <t>Rent or lease: Vehicles, machinery, and equipment</t>
  </si>
  <si>
    <t>Rent or lease: Other business property</t>
  </si>
  <si>
    <t>Proceeds from bank loan(s)</t>
  </si>
  <si>
    <t>General Ledger</t>
  </si>
  <si>
    <t>Memo/Description</t>
  </si>
  <si>
    <t>Ride-sharing driving</t>
  </si>
  <si>
    <t>Meeting with a client</t>
  </si>
  <si>
    <t>Dropping off supplies</t>
  </si>
  <si>
    <t>Delivery/drop off</t>
  </si>
  <si>
    <t xml:space="preserve">Business meeting </t>
  </si>
  <si>
    <t>Client meeting</t>
  </si>
  <si>
    <t>Transaction Classification</t>
  </si>
  <si>
    <t>Month</t>
  </si>
  <si>
    <t>Number</t>
  </si>
  <si>
    <t>Calculation</t>
  </si>
  <si>
    <t>Total</t>
  </si>
  <si>
    <t>Jan</t>
  </si>
  <si>
    <t>Sales</t>
  </si>
  <si>
    <t>Insurance expense</t>
  </si>
  <si>
    <t>Building rent</t>
  </si>
  <si>
    <t>Equipment</t>
  </si>
  <si>
    <t>Loan expense</t>
  </si>
  <si>
    <t>salaries</t>
  </si>
  <si>
    <t>Water bill</t>
  </si>
  <si>
    <t>Electric bill</t>
  </si>
  <si>
    <t>Income tax</t>
  </si>
  <si>
    <t>CPA, Miscellaneous</t>
  </si>
  <si>
    <t>Feb</t>
  </si>
  <si>
    <t>Equipment expense</t>
  </si>
  <si>
    <t>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</si>
</sst>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.000_);_(&quot;$&quot;* \(#,##0.000\);_(&quot;$&quot;* &quot;-&quot;??_);_(@_)"/>
  </numFmts>
  <fonts count="39" x14ac:knownFonts="1">
    <font>
      <sz val="12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b/>
      <sz val="12"/>
      <color theme="0"/>
      <name val="Garamond"/>
      <family val="2"/>
      <scheme val="minor"/>
    </font>
    <font>
      <sz val="11"/>
      <color theme="1" tint="0.24994659260841701"/>
      <name val="Garamond"/>
      <family val="2"/>
      <scheme val="minor"/>
    </font>
    <font>
      <u/>
      <sz val="12"/>
      <color theme="10"/>
      <name val="Garamond"/>
      <family val="2"/>
      <scheme val="minor"/>
    </font>
    <font>
      <u/>
      <sz val="12"/>
      <color theme="11"/>
      <name val="Garamond"/>
      <family val="2"/>
      <scheme val="minor"/>
    </font>
    <font>
      <b/>
      <sz val="12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5"/>
      <color theme="3"/>
      <name val="Garamond"/>
      <family val="2"/>
      <scheme val="minor"/>
    </font>
    <font>
      <b/>
      <sz val="13"/>
      <color theme="3"/>
      <name val="Garamond"/>
      <family val="2"/>
      <scheme val="minor"/>
    </font>
    <font>
      <b/>
      <sz val="13"/>
      <color theme="0"/>
      <name val="Garamond"/>
      <family val="1"/>
      <scheme val="minor"/>
    </font>
    <font>
      <sz val="12"/>
      <color theme="1"/>
      <name val="Palatino Linotype"/>
      <family val="1"/>
    </font>
    <font>
      <b/>
      <sz val="16"/>
      <color theme="1"/>
      <name val="Garamond"/>
      <family val="1"/>
      <scheme val="minor"/>
    </font>
    <font>
      <b/>
      <sz val="11"/>
      <color theme="1"/>
      <name val="Garamond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Garamond"/>
      <family val="2"/>
      <scheme val="major"/>
    </font>
    <font>
      <b/>
      <sz val="11"/>
      <color theme="3"/>
      <name val="Garamond"/>
      <family val="2"/>
      <scheme val="minor"/>
    </font>
    <font>
      <sz val="11"/>
      <color theme="3"/>
      <name val="Garamond"/>
      <family val="1"/>
      <scheme val="minor"/>
    </font>
    <font>
      <b/>
      <sz val="11"/>
      <color theme="3"/>
      <name val="Garamond"/>
      <family val="1"/>
      <scheme val="minor"/>
    </font>
    <font>
      <sz val="12"/>
      <color theme="1"/>
      <name val="Garamond"/>
      <family val="1"/>
      <scheme val="minor"/>
    </font>
    <font>
      <b/>
      <sz val="18"/>
      <color theme="3"/>
      <name val="Garamond"/>
      <family val="2"/>
      <scheme val="major"/>
    </font>
    <font>
      <sz val="8"/>
      <name val="Arial"/>
      <family val="2"/>
    </font>
    <font>
      <sz val="12"/>
      <name val="Garamond"/>
      <family val="2"/>
      <scheme val="minor"/>
    </font>
    <font>
      <sz val="12"/>
      <color rgb="FF000000"/>
      <name val="Garamond"/>
      <family val="2"/>
      <scheme val="minor"/>
    </font>
    <font>
      <sz val="10"/>
      <name val="Arial"/>
      <family val="2"/>
    </font>
    <font>
      <sz val="12"/>
      <name val="Garamond"/>
      <family val="1"/>
      <scheme val="minor"/>
    </font>
    <font>
      <b/>
      <i/>
      <sz val="11"/>
      <color theme="3"/>
      <name val="Garamond"/>
      <family val="1"/>
      <scheme val="minor"/>
    </font>
    <font>
      <b/>
      <sz val="11"/>
      <color theme="1"/>
      <name val="Garamond"/>
      <family val="1"/>
      <scheme val="minor"/>
    </font>
    <font>
      <u/>
      <sz val="11"/>
      <color theme="10"/>
      <name val="Garamond"/>
      <family val="2"/>
      <scheme val="minor"/>
    </font>
    <font>
      <b/>
      <sz val="12"/>
      <color theme="1"/>
      <name val="Garamond"/>
      <family val="1"/>
      <scheme val="minor"/>
    </font>
    <font>
      <b/>
      <sz val="18"/>
      <color theme="3"/>
      <name val="Agency FB"/>
      <family val="2"/>
    </font>
    <font>
      <i/>
      <sz val="9"/>
      <color indexed="81"/>
      <name val="Tahoma"/>
      <family val="2"/>
    </font>
    <font>
      <b/>
      <sz val="36"/>
      <color theme="3"/>
      <name val="Agency FB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270">
        <stop position="0">
          <color rgb="FFF1F1F1"/>
        </stop>
        <stop position="1">
          <color theme="5" tint="0.40000610370189521"/>
        </stop>
      </gradient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medium">
        <color auto="1"/>
      </right>
      <top style="thin">
        <color rgb="FF002060"/>
      </top>
      <bottom style="thin">
        <color rgb="FF00206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00206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rgb="FF002060"/>
      </top>
      <bottom style="medium">
        <color auto="1"/>
      </bottom>
      <diagonal/>
    </border>
  </borders>
  <cellStyleXfs count="130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15" borderId="0" applyNumberFormat="0" applyBorder="0" applyAlignment="0" applyProtection="0"/>
  </cellStyleXfs>
  <cellXfs count="98">
    <xf numFmtId="0" fontId="0" fillId="0" borderId="0" xfId="0"/>
    <xf numFmtId="44" fontId="0" fillId="0" borderId="0" xfId="9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9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Protection="1"/>
    <xf numFmtId="44" fontId="22" fillId="0" borderId="4" xfId="9" applyFont="1" applyBorder="1" applyAlignment="1" applyProtection="1">
      <alignment horizontal="center"/>
    </xf>
    <xf numFmtId="44" fontId="23" fillId="0" borderId="4" xfId="9" applyFont="1" applyBorder="1" applyProtection="1"/>
    <xf numFmtId="0" fontId="23" fillId="0" borderId="4" xfId="118" applyFont="1" applyBorder="1" applyProtection="1"/>
    <xf numFmtId="0" fontId="23" fillId="0" borderId="4" xfId="118" applyFont="1" applyBorder="1" applyAlignment="1" applyProtection="1">
      <alignment horizontal="left"/>
    </xf>
    <xf numFmtId="44" fontId="0" fillId="0" borderId="0" xfId="9" applyFont="1" applyProtection="1"/>
    <xf numFmtId="44" fontId="23" fillId="12" borderId="4" xfId="9" applyFont="1" applyFill="1" applyBorder="1" applyProtection="1"/>
    <xf numFmtId="0" fontId="22" fillId="13" borderId="4" xfId="118" applyFill="1" applyBorder="1" applyProtection="1"/>
    <xf numFmtId="0" fontId="23" fillId="12" borderId="4" xfId="118" applyFont="1" applyFill="1" applyBorder="1" applyProtection="1"/>
    <xf numFmtId="44" fontId="18" fillId="0" borderId="3" xfId="116" applyNumberFormat="1"/>
    <xf numFmtId="0" fontId="24" fillId="0" borderId="0" xfId="118" applyFont="1"/>
    <xf numFmtId="44" fontId="24" fillId="13" borderId="4" xfId="9" applyFont="1" applyFill="1" applyBorder="1" applyProtection="1"/>
    <xf numFmtId="165" fontId="0" fillId="0" borderId="0" xfId="9" applyNumberFormat="1" applyFont="1"/>
    <xf numFmtId="0" fontId="9" fillId="0" borderId="0" xfId="119"/>
    <xf numFmtId="3" fontId="0" fillId="0" borderId="0" xfId="9" applyNumberFormat="1" applyFont="1"/>
    <xf numFmtId="0" fontId="12" fillId="0" borderId="0" xfId="121" applyFont="1" applyFill="1" applyBorder="1"/>
    <xf numFmtId="0" fontId="27" fillId="0" borderId="0" xfId="121"/>
    <xf numFmtId="0" fontId="12" fillId="0" borderId="13" xfId="121" applyFont="1" applyFill="1" applyBorder="1"/>
    <xf numFmtId="0" fontId="28" fillId="0" borderId="0" xfId="121" applyFont="1" applyFill="1" applyBorder="1" applyAlignment="1"/>
    <xf numFmtId="0" fontId="28" fillId="0" borderId="14" xfId="121" applyFont="1" applyFill="1" applyBorder="1" applyAlignment="1">
      <alignment horizontal="center"/>
    </xf>
    <xf numFmtId="0" fontId="29" fillId="0" borderId="15" xfId="121" applyFont="1" applyFill="1" applyBorder="1" applyAlignment="1"/>
    <xf numFmtId="44" fontId="28" fillId="0" borderId="16" xfId="122" applyFont="1" applyFill="1" applyBorder="1" applyAlignment="1"/>
    <xf numFmtId="44" fontId="28" fillId="0" borderId="17" xfId="122" applyFont="1" applyFill="1" applyBorder="1" applyAlignment="1"/>
    <xf numFmtId="0" fontId="28" fillId="0" borderId="18" xfId="121" applyFont="1" applyFill="1" applyBorder="1" applyAlignment="1"/>
    <xf numFmtId="44" fontId="28" fillId="0" borderId="19" xfId="122" applyFont="1" applyFill="1" applyBorder="1" applyAlignment="1"/>
    <xf numFmtId="10" fontId="28" fillId="0" borderId="16" xfId="122" applyNumberFormat="1" applyFont="1" applyFill="1" applyBorder="1" applyAlignment="1"/>
    <xf numFmtId="0" fontId="28" fillId="0" borderId="15" xfId="121" applyFont="1" applyFill="1" applyBorder="1" applyAlignment="1"/>
    <xf numFmtId="0" fontId="28" fillId="0" borderId="16" xfId="122" applyNumberFormat="1" applyFont="1" applyFill="1" applyBorder="1" applyAlignment="1"/>
    <xf numFmtId="0" fontId="28" fillId="0" borderId="17" xfId="122" applyNumberFormat="1" applyFont="1" applyFill="1" applyBorder="1" applyAlignment="1"/>
    <xf numFmtId="8" fontId="28" fillId="0" borderId="16" xfId="122" applyNumberFormat="1" applyFont="1" applyFill="1" applyBorder="1" applyAlignment="1"/>
    <xf numFmtId="0" fontId="27" fillId="0" borderId="0" xfId="121" applyBorder="1"/>
    <xf numFmtId="0" fontId="12" fillId="0" borderId="20" xfId="121" applyFont="1" applyFill="1" applyBorder="1"/>
    <xf numFmtId="0" fontId="28" fillId="0" borderId="21" xfId="121" applyNumberFormat="1" applyFont="1" applyFill="1" applyBorder="1" applyAlignment="1"/>
    <xf numFmtId="0" fontId="28" fillId="0" borderId="21" xfId="123" applyNumberFormat="1" applyFont="1" applyFill="1" applyBorder="1" applyAlignment="1">
      <alignment horizontal="center"/>
    </xf>
    <xf numFmtId="0" fontId="28" fillId="0" borderId="22" xfId="123" applyNumberFormat="1" applyFont="1" applyFill="1" applyBorder="1" applyAlignment="1">
      <alignment horizontal="center"/>
    </xf>
    <xf numFmtId="0" fontId="12" fillId="0" borderId="21" xfId="121" applyNumberFormat="1" applyFont="1" applyFill="1" applyBorder="1"/>
    <xf numFmtId="0" fontId="12" fillId="0" borderId="23" xfId="121" applyNumberFormat="1" applyFont="1" applyFill="1" applyBorder="1"/>
    <xf numFmtId="0" fontId="18" fillId="0" borderId="4" xfId="121" applyFont="1" applyBorder="1" applyAlignment="1">
      <alignment horizontal="center"/>
    </xf>
    <xf numFmtId="0" fontId="18" fillId="0" borderId="4" xfId="121" applyFont="1" applyBorder="1" applyAlignment="1">
      <alignment horizontal="center" wrapText="1"/>
    </xf>
    <xf numFmtId="44" fontId="25" fillId="0" borderId="4" xfId="122" applyFont="1" applyBorder="1"/>
    <xf numFmtId="0" fontId="31" fillId="0" borderId="4" xfId="121" applyFont="1" applyBorder="1"/>
    <xf numFmtId="44" fontId="31" fillId="0" borderId="4" xfId="121" applyNumberFormat="1" applyFont="1" applyBorder="1"/>
    <xf numFmtId="0" fontId="32" fillId="12" borderId="4" xfId="118" applyFont="1" applyFill="1" applyBorder="1" applyProtection="1"/>
    <xf numFmtId="44" fontId="32" fillId="12" borderId="4" xfId="9" applyFont="1" applyFill="1" applyBorder="1" applyProtection="1"/>
    <xf numFmtId="44" fontId="0" fillId="0" borderId="0" xfId="0" applyNumberFormat="1"/>
    <xf numFmtId="14" fontId="4" fillId="0" borderId="0" xfId="124" applyNumberFormat="1" applyAlignment="1">
      <alignment horizontal="center"/>
    </xf>
    <xf numFmtId="0" fontId="4" fillId="0" borderId="0" xfId="124" applyAlignment="1">
      <alignment horizontal="center"/>
    </xf>
    <xf numFmtId="0" fontId="0" fillId="0" borderId="0" xfId="0" applyAlignment="1">
      <alignment horizontal="center" vertical="center"/>
    </xf>
    <xf numFmtId="0" fontId="22" fillId="16" borderId="4" xfId="118" applyFill="1" applyBorder="1" applyProtection="1"/>
    <xf numFmtId="44" fontId="23" fillId="16" borderId="4" xfId="9" applyFont="1" applyFill="1" applyBorder="1" applyProtection="1"/>
    <xf numFmtId="0" fontId="22" fillId="17" borderId="4" xfId="118" applyFill="1" applyBorder="1" applyProtection="1"/>
    <xf numFmtId="44" fontId="22" fillId="17" borderId="4" xfId="9" applyFont="1" applyFill="1" applyBorder="1" applyProtection="1"/>
    <xf numFmtId="0" fontId="22" fillId="18" borderId="4" xfId="118" applyFill="1" applyBorder="1" applyProtection="1"/>
    <xf numFmtId="44" fontId="22" fillId="18" borderId="4" xfId="9" applyFont="1" applyFill="1" applyBorder="1" applyProtection="1"/>
    <xf numFmtId="14" fontId="2" fillId="0" borderId="0" xfId="124" applyNumberFormat="1" applyFont="1" applyAlignment="1">
      <alignment horizontal="center" vertical="center"/>
    </xf>
    <xf numFmtId="0" fontId="33" fillId="15" borderId="4" xfId="129" applyFont="1" applyBorder="1" applyProtection="1"/>
    <xf numFmtId="44" fontId="33" fillId="15" borderId="4" xfId="129" applyNumberFormat="1" applyFont="1" applyBorder="1" applyProtection="1"/>
    <xf numFmtId="2" fontId="0" fillId="0" borderId="0" xfId="0" applyNumberFormat="1"/>
    <xf numFmtId="0" fontId="35" fillId="0" borderId="0" xfId="0" applyFont="1"/>
    <xf numFmtId="0" fontId="2" fillId="0" borderId="0" xfId="124" applyFont="1" applyAlignment="1">
      <alignment horizontal="center"/>
    </xf>
    <xf numFmtId="44" fontId="4" fillId="0" borderId="0" xfId="9" applyFont="1" applyAlignment="1">
      <alignment horizontal="center"/>
    </xf>
    <xf numFmtId="44" fontId="11" fillId="0" borderId="0" xfId="9" applyFont="1" applyAlignment="1">
      <alignment horizontal="center"/>
    </xf>
    <xf numFmtId="44" fontId="5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36" fillId="0" borderId="0" xfId="117" applyNumberFormat="1" applyFont="1" applyAlignment="1">
      <alignment horizontal="center" vertical="center"/>
    </xf>
    <xf numFmtId="14" fontId="36" fillId="0" borderId="0" xfId="118" applyNumberFormat="1" applyFont="1" applyAlignment="1">
      <alignment horizontal="center" vertical="center"/>
    </xf>
    <xf numFmtId="0" fontId="38" fillId="0" borderId="0" xfId="118" applyFont="1" applyBorder="1" applyAlignment="1" applyProtection="1">
      <alignment horizontal="center" vertical="center"/>
    </xf>
    <xf numFmtId="14" fontId="17" fillId="11" borderId="0" xfId="0" applyNumberFormat="1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15" fillId="10" borderId="2" xfId="83" applyFont="1" applyFill="1" applyAlignment="1">
      <alignment horizontal="center"/>
    </xf>
    <xf numFmtId="14" fontId="26" fillId="14" borderId="5" xfId="120" applyNumberFormat="1" applyFont="1" applyFill="1" applyBorder="1" applyAlignment="1">
      <alignment horizontal="center" vertical="center" wrapText="1"/>
    </xf>
    <xf numFmtId="0" fontId="26" fillId="14" borderId="6" xfId="120" applyFont="1" applyFill="1" applyBorder="1" applyAlignment="1">
      <alignment horizontal="center" vertical="center" wrapText="1"/>
    </xf>
    <xf numFmtId="0" fontId="26" fillId="14" borderId="7" xfId="120" applyFont="1" applyFill="1" applyBorder="1" applyAlignment="1">
      <alignment horizontal="center" vertical="center" wrapText="1"/>
    </xf>
    <xf numFmtId="0" fontId="26" fillId="14" borderId="8" xfId="120" applyFont="1" applyFill="1" applyBorder="1" applyAlignment="1">
      <alignment horizontal="center" vertical="center" wrapText="1"/>
    </xf>
    <xf numFmtId="0" fontId="26" fillId="14" borderId="0" xfId="120" applyFont="1" applyFill="1" applyBorder="1" applyAlignment="1">
      <alignment horizontal="center" vertical="center" wrapText="1"/>
    </xf>
    <xf numFmtId="0" fontId="26" fillId="14" borderId="9" xfId="120" applyFont="1" applyFill="1" applyBorder="1" applyAlignment="1">
      <alignment horizontal="center" vertical="center" wrapText="1"/>
    </xf>
    <xf numFmtId="0" fontId="13" fillId="0" borderId="10" xfId="82" applyFill="1" applyBorder="1" applyAlignment="1">
      <alignment horizontal="center"/>
    </xf>
    <xf numFmtId="0" fontId="13" fillId="0" borderId="11" xfId="82" applyFill="1" applyBorder="1" applyAlignment="1">
      <alignment horizontal="center"/>
    </xf>
    <xf numFmtId="0" fontId="13" fillId="0" borderId="12" xfId="82" applyFill="1" applyBorder="1" applyAlignment="1">
      <alignment horizontal="center"/>
    </xf>
    <xf numFmtId="14" fontId="4" fillId="0" borderId="0" xfId="124" applyNumberFormat="1" applyFill="1" applyAlignment="1">
      <alignment horizontal="center"/>
    </xf>
    <xf numFmtId="0" fontId="4" fillId="0" borderId="0" xfId="124" applyFill="1" applyAlignment="1">
      <alignment horizontal="center"/>
    </xf>
    <xf numFmtId="44" fontId="25" fillId="0" borderId="0" xfId="9" applyFont="1" applyAlignment="1">
      <alignment horizontal="center"/>
    </xf>
    <xf numFmtId="0" fontId="1" fillId="0" borderId="0" xfId="124" applyFont="1" applyAlignment="1">
      <alignment horizontal="center"/>
    </xf>
    <xf numFmtId="14" fontId="1" fillId="0" borderId="0" xfId="124" applyNumberFormat="1" applyFont="1" applyFill="1" applyAlignment="1">
      <alignment horizontal="center"/>
    </xf>
    <xf numFmtId="44" fontId="16" fillId="0" borderId="0" xfId="9" applyFont="1" applyAlignment="1">
      <alignment horizontal="center"/>
    </xf>
    <xf numFmtId="44" fontId="0" fillId="0" borderId="0" xfId="9" quotePrefix="1" applyFont="1" applyAlignment="1">
      <alignment horizontal="center"/>
    </xf>
    <xf numFmtId="14" fontId="33" fillId="0" borderId="0" xfId="124" applyNumberFormat="1" applyFont="1" applyFill="1" applyAlignment="1">
      <alignment horizontal="center"/>
    </xf>
    <xf numFmtId="14" fontId="33" fillId="0" borderId="0" xfId="124" applyNumberFormat="1" applyFont="1" applyAlignment="1">
      <alignment horizontal="center"/>
    </xf>
  </cellXfs>
  <cellStyles count="130">
    <cellStyle name="20% - Accent2" xfId="129" builtinId="34"/>
    <cellStyle name="60% - Accent1" xfId="2" builtinId="32" customBuiltin="1"/>
    <cellStyle name="60% - Accent2" xfId="4" builtinId="36" customBuiltin="1"/>
    <cellStyle name="60% - Accent3" xfId="6" builtinId="40" customBuiltin="1"/>
    <cellStyle name="Accent1" xfId="1" builtinId="29" customBuiltin="1"/>
    <cellStyle name="Accent2" xfId="3" builtinId="33" customBuiltin="1"/>
    <cellStyle name="Accent3" xfId="5" builtinId="37" customBuiltin="1"/>
    <cellStyle name="Accent4" xfId="7" builtinId="41" customBuiltin="1"/>
    <cellStyle name="Accent5" xfId="8" builtinId="45" customBuiltin="1"/>
    <cellStyle name="Currency" xfId="9" builtinId="4"/>
    <cellStyle name="Currency 2" xfId="122"/>
    <cellStyle name="Currency 3" xfId="125"/>
    <cellStyle name="Currency 4" xfId="128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Heading 1" xfId="82" builtinId="16"/>
    <cellStyle name="Heading 2" xfId="83" builtinId="17"/>
    <cellStyle name="Heading 4" xfId="118" builtinId="19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9" builtinId="8"/>
    <cellStyle name="Hyperlink 2" xfId="127"/>
    <cellStyle name="Normal" xfId="0" builtinId="0" customBuiltin="1"/>
    <cellStyle name="Normal 2" xfId="121"/>
    <cellStyle name="Normal 3" xfId="124"/>
    <cellStyle name="Normal 4" xfId="126"/>
    <cellStyle name="Percent 2" xfId="123"/>
    <cellStyle name="Title" xfId="117" builtinId="15"/>
    <cellStyle name="Title 2" xfId="120"/>
    <cellStyle name="Total" xfId="116" builtinId="25"/>
  </cellStyles>
  <dxfs count="3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Garamond"/>
        <scheme val="minor"/>
      </font>
    </dxf>
    <dxf>
      <font>
        <b/>
        <sz val="11"/>
        <color theme="1"/>
      </font>
    </dxf>
    <dxf>
      <fill>
        <patternFill patternType="solid">
          <fgColor theme="0"/>
          <bgColor rgb="FF7030A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4" tint="0.39994506668294322"/>
          <bgColor theme="4" tint="0.3999450666829432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7" tint="0.39994506668294322"/>
          <bgColor theme="7" tint="0.3999450666829432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3" defaultTableStyle="TableStyleMedium9" defaultPivotStyle="PivotStyleMedium4">
    <tableStyle name="Expense Report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Expense Report 2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Timeline Style 1" pivot="0" table="0" count="8">
      <tableStyleElement type="wholeTable" dxfId="21"/>
      <tableStyleElement type="headerRow" dxfId="2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E25C1"/>
      <color rgb="FF8A3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line Style 1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1</xdr:col>
      <xdr:colOff>2028825</xdr:colOff>
      <xdr:row>1</xdr:row>
      <xdr:rowOff>299086</xdr:rowOff>
    </xdr:to>
    <xdr:pic>
      <xdr:nvPicPr>
        <xdr:cNvPr id="2" name="Picture 1" descr="General ledger - Wikipedi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2619374" cy="9467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Ledger" displayName="Ledger" ref="A3:J64" headerRowDxfId="19" headerRowBorderDxfId="18">
  <autoFilter ref="A3:J64"/>
  <sortState ref="A4:J13">
    <sortCondition ref="A3:A13"/>
  </sortState>
  <tableColumns count="10">
    <tableColumn id="1" name="Date" totalsRowLabel="Total" dataDxfId="16" totalsRowDxfId="17" dataCellStyle="Normal 3"/>
    <tableColumn id="3" name="Account" dataDxfId="14" totalsRowDxfId="15" dataCellStyle="Normal 3"/>
    <tableColumn id="4" name="Memo/Description" dataDxfId="12" totalsRowDxfId="13" dataCellStyle="Normal 3"/>
    <tableColumn id="5" name="Cash In" totalsRowFunction="sum" dataDxfId="10" totalsRowDxfId="11" dataCellStyle="Currency"/>
    <tableColumn id="6" name="Cash Out" totalsRowFunction="sum" dataDxfId="8" totalsRowDxfId="9" dataCellStyle="Currency"/>
    <tableColumn id="7" name="Type" dataDxfId="6" totalsRowDxfId="7" dataCellStyle="Normal 3"/>
    <tableColumn id="8" name="Reference #" dataDxfId="4" totalsRowDxfId="5" dataCellStyle="Currency"/>
    <tableColumn id="9" name="Transaction Classification" dataDxfId="2" totalsRowDxfId="3" dataCellStyle="Normal 3"/>
    <tableColumn id="10" name="Calculation" totalsRowFunction="sum" dataDxfId="1">
      <calculatedColumnFormula>IF(Ledger[Date]="",0,MONTH(Ledger[Date]))</calculatedColumnFormula>
    </tableColumn>
    <tableColumn id="2" name="Month" dataDxfId="0">
      <calculatedColumnFormula>VLOOKUP(Ledger[Calculation],Classifications!$E$50:$F$62,2,FALSE)</calculatedColumnFormula>
    </tableColumn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.gov/tax-professionals/standard-mileage-rat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J78"/>
  <sheetViews>
    <sheetView topLeftCell="A55" zoomScale="132" zoomScaleNormal="132" zoomScalePageLayoutView="95" workbookViewId="0">
      <selection activeCell="D65" sqref="D65"/>
    </sheetView>
  </sheetViews>
  <sheetFormatPr defaultColWidth="11" defaultRowHeight="15.5" x14ac:dyDescent="0.35"/>
  <cols>
    <col min="1" max="1" width="9.90625" style="5" bestFit="1" customWidth="1"/>
    <col min="2" max="2" width="29.6328125" style="5" customWidth="1"/>
    <col min="3" max="3" width="44.6328125" style="6" customWidth="1"/>
    <col min="4" max="4" width="13.08984375" style="4" bestFit="1" customWidth="1"/>
    <col min="5" max="5" width="14.6328125" style="4" bestFit="1" customWidth="1"/>
    <col min="6" max="6" width="9.36328125" style="4" bestFit="1" customWidth="1"/>
    <col min="7" max="7" width="17.08984375" style="6" bestFit="1" customWidth="1"/>
    <col min="8" max="8" width="37" style="6" bestFit="1" customWidth="1"/>
    <col min="9" max="9" width="15.6328125" hidden="1" customWidth="1"/>
    <col min="10" max="10" width="0" hidden="1" customWidth="1"/>
  </cols>
  <sheetData>
    <row r="1" spans="1:10" ht="51" customHeight="1" x14ac:dyDescent="0.35">
      <c r="A1" s="74"/>
      <c r="B1" s="74"/>
      <c r="C1" s="74"/>
      <c r="D1" s="74"/>
      <c r="E1" s="74"/>
      <c r="F1" s="74"/>
      <c r="G1" s="74"/>
      <c r="H1" s="74"/>
    </row>
    <row r="2" spans="1:10" ht="25.5" customHeight="1" x14ac:dyDescent="0.35">
      <c r="A2" s="75" t="s">
        <v>91</v>
      </c>
      <c r="B2" s="75"/>
      <c r="C2" s="75"/>
      <c r="D2" s="75"/>
      <c r="E2" s="75"/>
      <c r="F2" s="75"/>
      <c r="G2" s="75"/>
      <c r="H2" s="75"/>
    </row>
    <row r="3" spans="1:10" ht="15" customHeight="1" x14ac:dyDescent="0.35">
      <c r="A3" s="57" t="s">
        <v>0</v>
      </c>
      <c r="B3" s="57" t="s">
        <v>36</v>
      </c>
      <c r="C3" s="57" t="s">
        <v>92</v>
      </c>
      <c r="D3" s="57" t="s">
        <v>1</v>
      </c>
      <c r="E3" s="57" t="s">
        <v>5</v>
      </c>
      <c r="F3" s="57" t="s">
        <v>26</v>
      </c>
      <c r="G3" s="57" t="s">
        <v>4</v>
      </c>
      <c r="H3" s="57" t="s">
        <v>99</v>
      </c>
      <c r="I3" s="64" t="s">
        <v>102</v>
      </c>
      <c r="J3" s="64" t="s">
        <v>100</v>
      </c>
    </row>
    <row r="4" spans="1:10" ht="15" customHeight="1" x14ac:dyDescent="0.35">
      <c r="A4" s="97" t="s">
        <v>104</v>
      </c>
      <c r="B4" s="92" t="s">
        <v>105</v>
      </c>
      <c r="C4" s="69"/>
      <c r="D4" s="72">
        <v>6000</v>
      </c>
      <c r="E4" s="70"/>
      <c r="F4" s="56"/>
      <c r="G4" s="4"/>
      <c r="H4" s="55"/>
      <c r="I4" s="6" t="e">
        <f>IF(Ledger[Date]="",0,MONTH(Ledger[Date]))</f>
        <v>#VALUE!</v>
      </c>
      <c r="J4" s="6" t="e">
        <f>VLOOKUP(Ledger[Calculation],Classifications!$E$50:$F$62,2,FALSE)</f>
        <v>#VALUE!</v>
      </c>
    </row>
    <row r="5" spans="1:10" x14ac:dyDescent="0.35">
      <c r="A5" s="96" t="s">
        <v>104</v>
      </c>
      <c r="B5" s="93" t="s">
        <v>106</v>
      </c>
      <c r="C5" s="90"/>
      <c r="D5" s="91"/>
      <c r="E5" s="91">
        <v>500</v>
      </c>
      <c r="F5" s="90"/>
      <c r="G5" s="4"/>
      <c r="H5" s="89"/>
      <c r="I5" s="73" t="e">
        <f>IF(Ledger[Date]="",0,MONTH(Ledger[Date]))</f>
        <v>#VALUE!</v>
      </c>
      <c r="J5" s="73" t="e">
        <f>VLOOKUP(Ledger[Calculation],Classifications!$E$50:$F$62,2,FALSE)</f>
        <v>#VALUE!</v>
      </c>
    </row>
    <row r="6" spans="1:10" x14ac:dyDescent="0.35">
      <c r="A6" s="97" t="s">
        <v>104</v>
      </c>
      <c r="B6" s="89" t="s">
        <v>107</v>
      </c>
      <c r="C6" s="90"/>
      <c r="D6" s="91"/>
      <c r="E6" s="91">
        <v>1200</v>
      </c>
      <c r="F6" s="90"/>
      <c r="G6" s="4"/>
      <c r="H6" s="89"/>
      <c r="I6" s="73" t="e">
        <f>IF(Ledger[Date]="",0,MONTH(Ledger[Date]))</f>
        <v>#VALUE!</v>
      </c>
      <c r="J6" s="73" t="e">
        <f>VLOOKUP(Ledger[Calculation],Classifications!$E$50:$F$62,2,FALSE)</f>
        <v>#VALUE!</v>
      </c>
    </row>
    <row r="7" spans="1:10" ht="17" x14ac:dyDescent="0.45">
      <c r="A7" s="96" t="s">
        <v>104</v>
      </c>
      <c r="B7" s="89" t="s">
        <v>108</v>
      </c>
      <c r="C7" s="90"/>
      <c r="D7" s="91"/>
      <c r="E7" s="91">
        <v>1000</v>
      </c>
      <c r="F7" s="90"/>
      <c r="G7" s="94"/>
      <c r="H7" s="89"/>
      <c r="I7" s="73" t="e">
        <f>IF(Ledger[Date]="",0,MONTH(Ledger[Date]))</f>
        <v>#VALUE!</v>
      </c>
      <c r="J7" s="73" t="e">
        <f>VLOOKUP(Ledger[Calculation],Classifications!$E$50:$F$62,2,FALSE)</f>
        <v>#VALUE!</v>
      </c>
    </row>
    <row r="8" spans="1:10" x14ac:dyDescent="0.35">
      <c r="A8" s="97" t="s">
        <v>104</v>
      </c>
      <c r="B8" s="89" t="s">
        <v>109</v>
      </c>
      <c r="C8" s="90"/>
      <c r="D8" s="91"/>
      <c r="E8" s="91">
        <v>777.29</v>
      </c>
      <c r="F8" s="90"/>
      <c r="G8" s="4"/>
      <c r="H8" s="89"/>
      <c r="I8" s="73" t="e">
        <f>IF(Ledger[Date]="",0,MONTH(Ledger[Date]))</f>
        <v>#VALUE!</v>
      </c>
      <c r="J8" s="73" t="e">
        <f>VLOOKUP(Ledger[Calculation],Classifications!$E$50:$F$62,2,FALSE)</f>
        <v>#VALUE!</v>
      </c>
    </row>
    <row r="9" spans="1:10" x14ac:dyDescent="0.35">
      <c r="A9" s="96" t="s">
        <v>104</v>
      </c>
      <c r="B9" s="89" t="s">
        <v>110</v>
      </c>
      <c r="C9" s="90"/>
      <c r="D9" s="91"/>
      <c r="E9" s="91">
        <v>3500</v>
      </c>
      <c r="F9" s="90"/>
      <c r="G9" s="4"/>
      <c r="H9" s="89"/>
      <c r="I9" s="73" t="e">
        <f>IF(Ledger[Date]="",0,MONTH(Ledger[Date]))</f>
        <v>#VALUE!</v>
      </c>
      <c r="J9" s="73" t="e">
        <f>VLOOKUP(Ledger[Calculation],Classifications!$E$50:$F$62,2,FALSE)</f>
        <v>#VALUE!</v>
      </c>
    </row>
    <row r="10" spans="1:10" x14ac:dyDescent="0.35">
      <c r="A10" s="97" t="s">
        <v>104</v>
      </c>
      <c r="B10" s="93" t="s">
        <v>112</v>
      </c>
      <c r="C10" s="90"/>
      <c r="D10" s="91"/>
      <c r="E10" s="91">
        <v>350</v>
      </c>
      <c r="F10" s="90"/>
      <c r="G10" s="4"/>
      <c r="H10" s="89"/>
      <c r="I10" s="73" t="e">
        <f>IF(Ledger[Date]="",0,MONTH(Ledger[Date]))</f>
        <v>#VALUE!</v>
      </c>
      <c r="J10" s="73" t="e">
        <f>VLOOKUP(Ledger[Calculation],Classifications!$E$50:$F$62,2,FALSE)</f>
        <v>#VALUE!</v>
      </c>
    </row>
    <row r="11" spans="1:10" x14ac:dyDescent="0.35">
      <c r="A11" s="96" t="s">
        <v>104</v>
      </c>
      <c r="B11" s="89" t="s">
        <v>111</v>
      </c>
      <c r="C11" s="90"/>
      <c r="D11" s="91"/>
      <c r="E11" s="91">
        <v>150</v>
      </c>
      <c r="F11" s="90"/>
      <c r="G11" s="4"/>
      <c r="H11" s="89"/>
      <c r="I11" s="73" t="e">
        <f>IF(Ledger[Date]="",0,MONTH(Ledger[Date]))</f>
        <v>#VALUE!</v>
      </c>
      <c r="J11" s="73" t="e">
        <f>VLOOKUP(Ledger[Calculation],Classifications!$E$50:$F$62,2,FALSE)</f>
        <v>#VALUE!</v>
      </c>
    </row>
    <row r="12" spans="1:10" x14ac:dyDescent="0.35">
      <c r="A12" s="97" t="s">
        <v>104</v>
      </c>
      <c r="B12" s="93" t="s">
        <v>113</v>
      </c>
      <c r="C12" s="90"/>
      <c r="D12" s="91"/>
      <c r="E12" s="91">
        <v>360</v>
      </c>
      <c r="F12" s="90"/>
      <c r="G12" s="4"/>
      <c r="H12" s="89"/>
      <c r="I12" s="73" t="e">
        <f>IF(Ledger[Date]="",0,MONTH(Ledger[Date]))</f>
        <v>#VALUE!</v>
      </c>
      <c r="J12" s="73" t="e">
        <f>VLOOKUP(Ledger[Calculation],Classifications!$E$50:$F$62,2,FALSE)</f>
        <v>#VALUE!</v>
      </c>
    </row>
    <row r="13" spans="1:10" x14ac:dyDescent="0.35">
      <c r="A13" s="96" t="s">
        <v>104</v>
      </c>
      <c r="B13" s="89" t="s">
        <v>114</v>
      </c>
      <c r="C13" s="90"/>
      <c r="D13" s="91"/>
      <c r="E13" s="91">
        <v>200</v>
      </c>
      <c r="F13" s="90"/>
      <c r="G13" s="4"/>
      <c r="H13" s="89"/>
      <c r="I13" s="73" t="e">
        <f>IF(Ledger[Date]="",0,MONTH(Ledger[Date]))</f>
        <v>#VALUE!</v>
      </c>
      <c r="J13" s="73" t="e">
        <f>VLOOKUP(Ledger[Calculation],Classifications!$E$50:$F$62,2,FALSE)</f>
        <v>#VALUE!</v>
      </c>
    </row>
    <row r="14" spans="1:10" x14ac:dyDescent="0.35">
      <c r="A14" s="96" t="s">
        <v>115</v>
      </c>
      <c r="B14" s="89" t="s">
        <v>105</v>
      </c>
      <c r="C14" s="90"/>
      <c r="D14" s="91">
        <v>6600</v>
      </c>
      <c r="E14" s="91"/>
      <c r="F14" s="90"/>
      <c r="G14" s="95"/>
      <c r="H14" s="89"/>
      <c r="I14" s="73" t="e">
        <f>IF(Ledger[Date]="",0,MONTH(Ledger[Date]))</f>
        <v>#VALUE!</v>
      </c>
      <c r="J14" s="73" t="e">
        <f>VLOOKUP(Ledger[Calculation],Classifications!$E$50:$F$62,2,FALSE)</f>
        <v>#VALUE!</v>
      </c>
    </row>
    <row r="15" spans="1:10" x14ac:dyDescent="0.35">
      <c r="A15" s="96" t="s">
        <v>115</v>
      </c>
      <c r="B15" s="89" t="s">
        <v>106</v>
      </c>
      <c r="C15" s="90"/>
      <c r="D15" s="91"/>
      <c r="E15" s="91">
        <v>500</v>
      </c>
      <c r="F15" s="90"/>
      <c r="G15" s="95"/>
      <c r="H15" s="89"/>
      <c r="I15" s="73" t="e">
        <f>IF(Ledger[Date]="",0,MONTH(Ledger[Date]))</f>
        <v>#VALUE!</v>
      </c>
      <c r="J15" s="73" t="e">
        <f>VLOOKUP(Ledger[Calculation],Classifications!$E$50:$F$62,2,FALSE)</f>
        <v>#VALUE!</v>
      </c>
    </row>
    <row r="16" spans="1:10" x14ac:dyDescent="0.35">
      <c r="A16" s="96" t="s">
        <v>115</v>
      </c>
      <c r="B16" s="89" t="s">
        <v>107</v>
      </c>
      <c r="C16" s="90"/>
      <c r="D16" s="91"/>
      <c r="E16" s="91">
        <v>1200</v>
      </c>
      <c r="F16" s="90"/>
      <c r="G16" s="95"/>
      <c r="H16" s="89"/>
      <c r="I16" s="73" t="e">
        <f>IF(Ledger[Date]="",0,MONTH(Ledger[Date]))</f>
        <v>#VALUE!</v>
      </c>
      <c r="J16" s="73" t="e">
        <f>VLOOKUP(Ledger[Calculation],Classifications!$E$50:$F$62,2,FALSE)</f>
        <v>#VALUE!</v>
      </c>
    </row>
    <row r="17" spans="1:10" x14ac:dyDescent="0.35">
      <c r="A17" s="96" t="s">
        <v>115</v>
      </c>
      <c r="B17" s="89" t="s">
        <v>108</v>
      </c>
      <c r="C17" s="90"/>
      <c r="D17" s="91"/>
      <c r="E17" s="91">
        <v>1000</v>
      </c>
      <c r="F17" s="90"/>
      <c r="G17" s="95"/>
      <c r="H17" s="89"/>
      <c r="I17" s="73" t="e">
        <f>IF(Ledger[Date]="",0,MONTH(Ledger[Date]))</f>
        <v>#VALUE!</v>
      </c>
      <c r="J17" s="73" t="e">
        <f>VLOOKUP(Ledger[Calculation],Classifications!$E$50:$F$62,2,FALSE)</f>
        <v>#VALUE!</v>
      </c>
    </row>
    <row r="18" spans="1:10" x14ac:dyDescent="0.35">
      <c r="A18" s="96" t="s">
        <v>115</v>
      </c>
      <c r="B18" s="89" t="s">
        <v>109</v>
      </c>
      <c r="C18" s="90"/>
      <c r="D18" s="91"/>
      <c r="E18" s="91">
        <v>777.29</v>
      </c>
      <c r="F18" s="90"/>
      <c r="G18" s="95"/>
      <c r="H18" s="89"/>
      <c r="I18" s="73" t="e">
        <f>IF(Ledger[Date]="",0,MONTH(Ledger[Date]))</f>
        <v>#VALUE!</v>
      </c>
      <c r="J18" s="73" t="e">
        <f>VLOOKUP(Ledger[Calculation],Classifications!$E$50:$F$62,2,FALSE)</f>
        <v>#VALUE!</v>
      </c>
    </row>
    <row r="19" spans="1:10" x14ac:dyDescent="0.35">
      <c r="A19" s="96" t="s">
        <v>115</v>
      </c>
      <c r="B19" s="89" t="s">
        <v>110</v>
      </c>
      <c r="C19" s="90"/>
      <c r="D19" s="91"/>
      <c r="E19" s="91">
        <v>3500</v>
      </c>
      <c r="F19" s="90"/>
      <c r="G19" s="95"/>
      <c r="H19" s="89"/>
      <c r="I19" s="73" t="e">
        <f>IF(Ledger[Date]="",0,MONTH(Ledger[Date]))</f>
        <v>#VALUE!</v>
      </c>
      <c r="J19" s="73" t="e">
        <f>VLOOKUP(Ledger[Calculation],Classifications!$E$50:$F$62,2,FALSE)</f>
        <v>#VALUE!</v>
      </c>
    </row>
    <row r="20" spans="1:10" x14ac:dyDescent="0.35">
      <c r="A20" s="96" t="s">
        <v>115</v>
      </c>
      <c r="B20" s="89" t="s">
        <v>112</v>
      </c>
      <c r="C20" s="90"/>
      <c r="D20" s="91"/>
      <c r="E20" s="91">
        <v>350</v>
      </c>
      <c r="F20" s="90"/>
      <c r="G20" s="95"/>
      <c r="H20" s="89"/>
      <c r="I20" s="73" t="e">
        <f>IF(Ledger[Date]="",0,MONTH(Ledger[Date]))</f>
        <v>#VALUE!</v>
      </c>
      <c r="J20" s="73" t="e">
        <f>VLOOKUP(Ledger[Calculation],Classifications!$E$50:$F$62,2,FALSE)</f>
        <v>#VALUE!</v>
      </c>
    </row>
    <row r="21" spans="1:10" x14ac:dyDescent="0.35">
      <c r="A21" s="96" t="s">
        <v>115</v>
      </c>
      <c r="B21" s="89" t="s">
        <v>111</v>
      </c>
      <c r="C21" s="90"/>
      <c r="D21" s="91"/>
      <c r="E21" s="91">
        <v>150</v>
      </c>
      <c r="F21" s="90"/>
      <c r="G21" s="95"/>
      <c r="H21" s="89"/>
      <c r="I21" s="73" t="e">
        <f>IF(Ledger[Date]="",0,MONTH(Ledger[Date]))</f>
        <v>#VALUE!</v>
      </c>
      <c r="J21" s="73" t="e">
        <f>VLOOKUP(Ledger[Calculation],Classifications!$E$50:$F$62,2,FALSE)</f>
        <v>#VALUE!</v>
      </c>
    </row>
    <row r="22" spans="1:10" x14ac:dyDescent="0.35">
      <c r="A22" s="96" t="s">
        <v>115</v>
      </c>
      <c r="B22" s="93" t="s">
        <v>113</v>
      </c>
      <c r="C22" s="90"/>
      <c r="D22" s="91"/>
      <c r="E22" s="91">
        <v>396</v>
      </c>
      <c r="F22" s="90"/>
      <c r="G22" s="95"/>
      <c r="H22" s="89"/>
      <c r="I22" s="73" t="e">
        <f>IF(Ledger[Date]="",0,MONTH(Ledger[Date]))</f>
        <v>#VALUE!</v>
      </c>
      <c r="J22" s="73" t="e">
        <f>VLOOKUP(Ledger[Calculation],Classifications!$E$50:$F$62,2,FALSE)</f>
        <v>#VALUE!</v>
      </c>
    </row>
    <row r="23" spans="1:10" x14ac:dyDescent="0.35">
      <c r="A23" s="96" t="s">
        <v>115</v>
      </c>
      <c r="B23" s="89" t="s">
        <v>114</v>
      </c>
      <c r="C23" s="90"/>
      <c r="D23" s="91"/>
      <c r="E23" s="91">
        <v>200</v>
      </c>
      <c r="F23" s="90"/>
      <c r="G23" s="95"/>
      <c r="H23" s="89"/>
      <c r="I23" s="73" t="e">
        <f>IF(Ledger[Date]="",0,MONTH(Ledger[Date]))</f>
        <v>#VALUE!</v>
      </c>
      <c r="J23" s="73" t="e">
        <f>VLOOKUP(Ledger[Calculation],Classifications!$E$50:$F$62,2,FALSE)</f>
        <v>#VALUE!</v>
      </c>
    </row>
    <row r="24" spans="1:10" x14ac:dyDescent="0.35">
      <c r="A24" s="96" t="s">
        <v>39</v>
      </c>
      <c r="B24" s="89" t="s">
        <v>105</v>
      </c>
      <c r="C24" s="90"/>
      <c r="D24" s="91">
        <v>7200</v>
      </c>
      <c r="E24" s="91"/>
      <c r="F24" s="90"/>
      <c r="G24" s="95"/>
      <c r="H24" s="89"/>
      <c r="I24" s="73" t="e">
        <f>IF(Ledger[Date]="",0,MONTH(Ledger[Date]))</f>
        <v>#VALUE!</v>
      </c>
      <c r="J24" s="73" t="e">
        <f>VLOOKUP(Ledger[Calculation],Classifications!$E$50:$F$62,2,FALSE)</f>
        <v>#VALUE!</v>
      </c>
    </row>
    <row r="25" spans="1:10" x14ac:dyDescent="0.35">
      <c r="A25" s="96" t="s">
        <v>39</v>
      </c>
      <c r="B25" s="89" t="s">
        <v>106</v>
      </c>
      <c r="C25" s="90"/>
      <c r="D25" s="91"/>
      <c r="E25" s="91">
        <v>500</v>
      </c>
      <c r="F25" s="90"/>
      <c r="G25" s="95"/>
      <c r="H25" s="89"/>
      <c r="I25" s="73" t="e">
        <f>IF(Ledger[Date]="",0,MONTH(Ledger[Date]))</f>
        <v>#VALUE!</v>
      </c>
      <c r="J25" s="73" t="e">
        <f>VLOOKUP(Ledger[Calculation],Classifications!$E$50:$F$62,2,FALSE)</f>
        <v>#VALUE!</v>
      </c>
    </row>
    <row r="26" spans="1:10" x14ac:dyDescent="0.35">
      <c r="A26" s="96" t="s">
        <v>39</v>
      </c>
      <c r="B26" s="89" t="s">
        <v>107</v>
      </c>
      <c r="C26" s="90"/>
      <c r="D26" s="91"/>
      <c r="E26" s="91">
        <v>1200</v>
      </c>
      <c r="F26" s="90"/>
      <c r="G26" s="95"/>
      <c r="H26" s="89"/>
      <c r="I26" s="73" t="e">
        <f>IF(Ledger[Date]="",0,MONTH(Ledger[Date]))</f>
        <v>#VALUE!</v>
      </c>
      <c r="J26" s="73" t="e">
        <f>VLOOKUP(Ledger[Calculation],Classifications!$E$50:$F$62,2,FALSE)</f>
        <v>#VALUE!</v>
      </c>
    </row>
    <row r="27" spans="1:10" x14ac:dyDescent="0.35">
      <c r="A27" s="96" t="s">
        <v>39</v>
      </c>
      <c r="B27" s="89" t="s">
        <v>108</v>
      </c>
      <c r="C27" s="90"/>
      <c r="D27" s="91"/>
      <c r="E27" s="91">
        <v>1000</v>
      </c>
      <c r="F27" s="90"/>
      <c r="G27" s="95"/>
      <c r="H27" s="89"/>
      <c r="I27" s="73" t="e">
        <f>IF(Ledger[Date]="",0,MONTH(Ledger[Date]))</f>
        <v>#VALUE!</v>
      </c>
      <c r="J27" s="73" t="e">
        <f>VLOOKUP(Ledger[Calculation],Classifications!$E$50:$F$62,2,FALSE)</f>
        <v>#VALUE!</v>
      </c>
    </row>
    <row r="28" spans="1:10" x14ac:dyDescent="0.35">
      <c r="A28" s="96" t="s">
        <v>39</v>
      </c>
      <c r="B28" s="89" t="s">
        <v>109</v>
      </c>
      <c r="C28" s="90"/>
      <c r="D28" s="91"/>
      <c r="E28" s="91">
        <v>777.29</v>
      </c>
      <c r="F28" s="90"/>
      <c r="G28" s="95"/>
      <c r="H28" s="89"/>
      <c r="I28" s="73" t="e">
        <f>IF(Ledger[Date]="",0,MONTH(Ledger[Date]))</f>
        <v>#VALUE!</v>
      </c>
      <c r="J28" s="73" t="e">
        <f>VLOOKUP(Ledger[Calculation],Classifications!$E$50:$F$62,2,FALSE)</f>
        <v>#VALUE!</v>
      </c>
    </row>
    <row r="29" spans="1:10" x14ac:dyDescent="0.35">
      <c r="A29" s="96" t="s">
        <v>39</v>
      </c>
      <c r="B29" s="89" t="s">
        <v>110</v>
      </c>
      <c r="C29" s="90"/>
      <c r="D29" s="91"/>
      <c r="E29" s="91">
        <v>3500</v>
      </c>
      <c r="F29" s="90"/>
      <c r="G29" s="95"/>
      <c r="H29" s="89"/>
      <c r="I29" s="73" t="e">
        <f>IF(Ledger[Date]="",0,MONTH(Ledger[Date]))</f>
        <v>#VALUE!</v>
      </c>
      <c r="J29" s="73" t="e">
        <f>VLOOKUP(Ledger[Calculation],Classifications!$E$50:$F$62,2,FALSE)</f>
        <v>#VALUE!</v>
      </c>
    </row>
    <row r="30" spans="1:10" x14ac:dyDescent="0.35">
      <c r="A30" s="96" t="s">
        <v>39</v>
      </c>
      <c r="B30" s="89" t="s">
        <v>112</v>
      </c>
      <c r="C30" s="90"/>
      <c r="D30" s="91"/>
      <c r="E30" s="91">
        <v>350</v>
      </c>
      <c r="F30" s="90"/>
      <c r="G30" s="95"/>
      <c r="H30" s="89"/>
      <c r="I30" s="73" t="e">
        <f>IF(Ledger[Date]="",0,MONTH(Ledger[Date]))</f>
        <v>#VALUE!</v>
      </c>
      <c r="J30" s="73" t="e">
        <f>VLOOKUP(Ledger[Calculation],Classifications!$E$50:$F$62,2,FALSE)</f>
        <v>#VALUE!</v>
      </c>
    </row>
    <row r="31" spans="1:10" x14ac:dyDescent="0.35">
      <c r="A31" s="96" t="s">
        <v>39</v>
      </c>
      <c r="B31" s="89" t="s">
        <v>111</v>
      </c>
      <c r="C31" s="90"/>
      <c r="D31" s="91"/>
      <c r="E31" s="91">
        <v>150</v>
      </c>
      <c r="F31" s="90"/>
      <c r="G31" s="95"/>
      <c r="H31" s="89"/>
      <c r="I31" s="73" t="e">
        <f>IF(Ledger[Date]="",0,MONTH(Ledger[Date]))</f>
        <v>#VALUE!</v>
      </c>
      <c r="J31" s="73" t="e">
        <f>VLOOKUP(Ledger[Calculation],Classifications!$E$50:$F$62,2,FALSE)</f>
        <v>#VALUE!</v>
      </c>
    </row>
    <row r="32" spans="1:10" x14ac:dyDescent="0.35">
      <c r="A32" s="96" t="s">
        <v>39</v>
      </c>
      <c r="B32" s="89" t="s">
        <v>113</v>
      </c>
      <c r="C32" s="90"/>
      <c r="D32" s="91"/>
      <c r="E32" s="91">
        <v>432</v>
      </c>
      <c r="F32" s="90"/>
      <c r="G32" s="95"/>
      <c r="H32" s="89"/>
      <c r="I32" s="73" t="e">
        <f>IF(Ledger[Date]="",0,MONTH(Ledger[Date]))</f>
        <v>#VALUE!</v>
      </c>
      <c r="J32" s="73" t="e">
        <f>VLOOKUP(Ledger[Calculation],Classifications!$E$50:$F$62,2,FALSE)</f>
        <v>#VALUE!</v>
      </c>
    </row>
    <row r="33" spans="1:10" x14ac:dyDescent="0.35">
      <c r="A33" s="96" t="s">
        <v>39</v>
      </c>
      <c r="B33" s="89" t="s">
        <v>114</v>
      </c>
      <c r="C33" s="90"/>
      <c r="D33" s="91"/>
      <c r="E33" s="91">
        <v>200</v>
      </c>
      <c r="F33" s="90"/>
      <c r="G33" s="95"/>
      <c r="H33" s="89"/>
      <c r="I33" s="73" t="e">
        <f>IF(Ledger[Date]="",0,MONTH(Ledger[Date]))</f>
        <v>#VALUE!</v>
      </c>
      <c r="J33" s="73" t="e">
        <f>VLOOKUP(Ledger[Calculation],Classifications!$E$50:$F$62,2,FALSE)</f>
        <v>#VALUE!</v>
      </c>
    </row>
    <row r="34" spans="1:10" x14ac:dyDescent="0.35">
      <c r="A34" s="96" t="s">
        <v>40</v>
      </c>
      <c r="B34" s="93" t="s">
        <v>105</v>
      </c>
      <c r="C34" s="90"/>
      <c r="D34" s="91">
        <v>7800</v>
      </c>
      <c r="E34" s="91"/>
      <c r="F34" s="90"/>
      <c r="G34" s="4"/>
      <c r="H34" s="89"/>
      <c r="I34" s="73" t="e">
        <f>IF(Ledger[Date]="",0,MONTH(Ledger[Date]))</f>
        <v>#VALUE!</v>
      </c>
      <c r="J34" s="73" t="e">
        <f>VLOOKUP(Ledger[Calculation],Classifications!$E$50:$F$62,2,FALSE)</f>
        <v>#VALUE!</v>
      </c>
    </row>
    <row r="35" spans="1:10" x14ac:dyDescent="0.35">
      <c r="A35" s="96" t="s">
        <v>40</v>
      </c>
      <c r="B35" s="89" t="s">
        <v>106</v>
      </c>
      <c r="C35" s="90"/>
      <c r="D35" s="91"/>
      <c r="E35" s="91">
        <v>500</v>
      </c>
      <c r="F35" s="90"/>
      <c r="G35" s="4"/>
      <c r="H35" s="89"/>
      <c r="I35" s="73" t="e">
        <f>IF(Ledger[Date]="",0,MONTH(Ledger[Date]))</f>
        <v>#VALUE!</v>
      </c>
      <c r="J35" s="73" t="e">
        <f>VLOOKUP(Ledger[Calculation],Classifications!$E$50:$F$62,2,FALSE)</f>
        <v>#VALUE!</v>
      </c>
    </row>
    <row r="36" spans="1:10" x14ac:dyDescent="0.35">
      <c r="A36" s="96" t="s">
        <v>40</v>
      </c>
      <c r="B36" s="89" t="s">
        <v>107</v>
      </c>
      <c r="C36" s="90"/>
      <c r="D36" s="91"/>
      <c r="E36" s="91">
        <v>1200</v>
      </c>
      <c r="F36" s="90"/>
      <c r="G36" s="4"/>
      <c r="H36" s="89"/>
      <c r="I36" s="73" t="e">
        <f>IF(Ledger[Date]="",0,MONTH(Ledger[Date]))</f>
        <v>#VALUE!</v>
      </c>
      <c r="J36" s="73" t="e">
        <f>VLOOKUP(Ledger[Calculation],Classifications!$E$50:$F$62,2,FALSE)</f>
        <v>#VALUE!</v>
      </c>
    </row>
    <row r="37" spans="1:10" x14ac:dyDescent="0.35">
      <c r="A37" s="96" t="s">
        <v>40</v>
      </c>
      <c r="B37" s="89" t="s">
        <v>108</v>
      </c>
      <c r="C37" s="90"/>
      <c r="D37" s="91"/>
      <c r="E37" s="91">
        <v>1000</v>
      </c>
      <c r="F37" s="90"/>
      <c r="G37" s="4"/>
      <c r="H37" s="89"/>
      <c r="I37" s="73" t="e">
        <f>IF(Ledger[Date]="",0,MONTH(Ledger[Date]))</f>
        <v>#VALUE!</v>
      </c>
      <c r="J37" s="73" t="e">
        <f>VLOOKUP(Ledger[Calculation],Classifications!$E$50:$F$62,2,FALSE)</f>
        <v>#VALUE!</v>
      </c>
    </row>
    <row r="38" spans="1:10" x14ac:dyDescent="0.35">
      <c r="A38" s="96" t="s">
        <v>40</v>
      </c>
      <c r="B38" s="89" t="s">
        <v>109</v>
      </c>
      <c r="C38" s="90"/>
      <c r="D38" s="91"/>
      <c r="E38" s="91">
        <v>777.29</v>
      </c>
      <c r="F38" s="90"/>
      <c r="G38" s="4"/>
      <c r="H38" s="89"/>
      <c r="I38" s="73" t="e">
        <f>IF(Ledger[Date]="",0,MONTH(Ledger[Date]))</f>
        <v>#VALUE!</v>
      </c>
      <c r="J38" s="73" t="e">
        <f>VLOOKUP(Ledger[Calculation],Classifications!$E$50:$F$62,2,FALSE)</f>
        <v>#VALUE!</v>
      </c>
    </row>
    <row r="39" spans="1:10" x14ac:dyDescent="0.35">
      <c r="A39" s="96" t="s">
        <v>40</v>
      </c>
      <c r="B39" s="89" t="s">
        <v>110</v>
      </c>
      <c r="C39" s="90"/>
      <c r="D39" s="91"/>
      <c r="E39" s="91">
        <v>3500</v>
      </c>
      <c r="F39" s="90"/>
      <c r="G39" s="4"/>
      <c r="H39" s="89"/>
      <c r="I39" s="73" t="e">
        <f>IF(Ledger[Date]="",0,MONTH(Ledger[Date]))</f>
        <v>#VALUE!</v>
      </c>
      <c r="J39" s="73" t="e">
        <f>VLOOKUP(Ledger[Calculation],Classifications!$E$50:$F$62,2,FALSE)</f>
        <v>#VALUE!</v>
      </c>
    </row>
    <row r="40" spans="1:10" x14ac:dyDescent="0.35">
      <c r="A40" s="96" t="s">
        <v>40</v>
      </c>
      <c r="B40" s="89" t="s">
        <v>112</v>
      </c>
      <c r="C40" s="90"/>
      <c r="D40" s="91"/>
      <c r="E40" s="91">
        <v>350</v>
      </c>
      <c r="F40" s="90"/>
      <c r="G40" s="4"/>
      <c r="H40" s="89"/>
      <c r="I40" s="73" t="e">
        <f>IF(Ledger[Date]="",0,MONTH(Ledger[Date]))</f>
        <v>#VALUE!</v>
      </c>
      <c r="J40" s="73" t="e">
        <f>VLOOKUP(Ledger[Calculation],Classifications!$E$50:$F$62,2,FALSE)</f>
        <v>#VALUE!</v>
      </c>
    </row>
    <row r="41" spans="1:10" x14ac:dyDescent="0.35">
      <c r="A41" s="96" t="s">
        <v>40</v>
      </c>
      <c r="B41" s="89" t="s">
        <v>111</v>
      </c>
      <c r="C41" s="90"/>
      <c r="D41" s="91"/>
      <c r="E41" s="91">
        <v>150</v>
      </c>
      <c r="F41" s="90"/>
      <c r="G41" s="4"/>
      <c r="H41" s="89"/>
      <c r="I41" s="73" t="e">
        <f>IF(Ledger[Date]="",0,MONTH(Ledger[Date]))</f>
        <v>#VALUE!</v>
      </c>
      <c r="J41" s="73" t="e">
        <f>VLOOKUP(Ledger[Calculation],Classifications!$E$50:$F$62,2,FALSE)</f>
        <v>#VALUE!</v>
      </c>
    </row>
    <row r="42" spans="1:10" x14ac:dyDescent="0.35">
      <c r="A42" s="96" t="s">
        <v>40</v>
      </c>
      <c r="B42" s="89" t="s">
        <v>113</v>
      </c>
      <c r="C42" s="90"/>
      <c r="D42" s="91"/>
      <c r="E42" s="91">
        <v>468</v>
      </c>
      <c r="F42" s="90"/>
      <c r="G42" s="4"/>
      <c r="H42" s="89"/>
      <c r="I42" s="73" t="e">
        <f>IF(Ledger[Date]="",0,MONTH(Ledger[Date]))</f>
        <v>#VALUE!</v>
      </c>
      <c r="J42" s="73" t="e">
        <f>VLOOKUP(Ledger[Calculation],Classifications!$E$50:$F$62,2,FALSE)</f>
        <v>#VALUE!</v>
      </c>
    </row>
    <row r="43" spans="1:10" x14ac:dyDescent="0.35">
      <c r="A43" s="96" t="s">
        <v>40</v>
      </c>
      <c r="B43" s="89" t="s">
        <v>114</v>
      </c>
      <c r="C43" s="90"/>
      <c r="D43" s="91"/>
      <c r="E43" s="91">
        <v>200</v>
      </c>
      <c r="F43" s="90"/>
      <c r="G43" s="4"/>
      <c r="H43" s="89"/>
      <c r="I43" s="73" t="e">
        <f>IF(Ledger[Date]="",0,MONTH(Ledger[Date]))</f>
        <v>#VALUE!</v>
      </c>
      <c r="J43" s="73" t="e">
        <f>VLOOKUP(Ledger[Calculation],Classifications!$E$50:$F$62,2,FALSE)</f>
        <v>#VALUE!</v>
      </c>
    </row>
    <row r="44" spans="1:10" x14ac:dyDescent="0.35">
      <c r="A44" s="96" t="s">
        <v>41</v>
      </c>
      <c r="B44" s="93" t="s">
        <v>105</v>
      </c>
      <c r="C44" s="90"/>
      <c r="D44" s="91">
        <v>8400</v>
      </c>
      <c r="E44" s="91"/>
      <c r="F44" s="90"/>
      <c r="G44" s="4"/>
      <c r="H44" s="89"/>
      <c r="I44" s="73" t="e">
        <f>IF(Ledger[Date]="",0,MONTH(Ledger[Date]))</f>
        <v>#VALUE!</v>
      </c>
      <c r="J44" s="73" t="e">
        <f>VLOOKUP(Ledger[Calculation],Classifications!$E$50:$F$62,2,FALSE)</f>
        <v>#VALUE!</v>
      </c>
    </row>
    <row r="45" spans="1:10" x14ac:dyDescent="0.35">
      <c r="A45" s="96" t="s">
        <v>41</v>
      </c>
      <c r="B45" s="89" t="s">
        <v>106</v>
      </c>
      <c r="C45" s="90"/>
      <c r="D45" s="91"/>
      <c r="E45" s="91">
        <v>500</v>
      </c>
      <c r="F45" s="90"/>
      <c r="G45" s="4"/>
      <c r="H45" s="89"/>
      <c r="I45" s="73" t="e">
        <f>IF(Ledger[Date]="",0,MONTH(Ledger[Date]))</f>
        <v>#VALUE!</v>
      </c>
      <c r="J45" s="73" t="e">
        <f>VLOOKUP(Ledger[Calculation],Classifications!$E$50:$F$62,2,FALSE)</f>
        <v>#VALUE!</v>
      </c>
    </row>
    <row r="46" spans="1:10" x14ac:dyDescent="0.35">
      <c r="A46" s="96" t="s">
        <v>41</v>
      </c>
      <c r="B46" s="89" t="s">
        <v>107</v>
      </c>
      <c r="C46" s="90"/>
      <c r="D46" s="91"/>
      <c r="E46" s="91">
        <v>1200</v>
      </c>
      <c r="F46" s="90"/>
      <c r="G46" s="4"/>
      <c r="H46" s="89"/>
      <c r="I46" s="73" t="e">
        <f>IF(Ledger[Date]="",0,MONTH(Ledger[Date]))</f>
        <v>#VALUE!</v>
      </c>
      <c r="J46" s="73" t="e">
        <f>VLOOKUP(Ledger[Calculation],Classifications!$E$50:$F$62,2,FALSE)</f>
        <v>#VALUE!</v>
      </c>
    </row>
    <row r="47" spans="1:10" x14ac:dyDescent="0.35">
      <c r="A47" s="96" t="s">
        <v>41</v>
      </c>
      <c r="B47" s="89" t="s">
        <v>108</v>
      </c>
      <c r="C47" s="90"/>
      <c r="D47" s="91"/>
      <c r="E47" s="91">
        <v>1000</v>
      </c>
      <c r="F47" s="90"/>
      <c r="G47" s="4"/>
      <c r="H47" s="89"/>
      <c r="I47" s="73" t="e">
        <f>IF(Ledger[Date]="",0,MONTH(Ledger[Date]))</f>
        <v>#VALUE!</v>
      </c>
      <c r="J47" s="73" t="e">
        <f>VLOOKUP(Ledger[Calculation],Classifications!$E$50:$F$62,2,FALSE)</f>
        <v>#VALUE!</v>
      </c>
    </row>
    <row r="48" spans="1:10" x14ac:dyDescent="0.35">
      <c r="A48" s="96" t="s">
        <v>41</v>
      </c>
      <c r="B48" s="89" t="s">
        <v>109</v>
      </c>
      <c r="C48" s="90"/>
      <c r="D48" s="91"/>
      <c r="E48" s="91">
        <v>777.29</v>
      </c>
      <c r="F48" s="90"/>
      <c r="G48" s="4"/>
      <c r="H48" s="89"/>
      <c r="I48" s="73" t="e">
        <f>IF(Ledger[Date]="",0,MONTH(Ledger[Date]))</f>
        <v>#VALUE!</v>
      </c>
      <c r="J48" s="73" t="e">
        <f>VLOOKUP(Ledger[Calculation],Classifications!$E$50:$F$62,2,FALSE)</f>
        <v>#VALUE!</v>
      </c>
    </row>
    <row r="49" spans="1:10" x14ac:dyDescent="0.35">
      <c r="A49" s="96" t="s">
        <v>41</v>
      </c>
      <c r="B49" s="89" t="s">
        <v>110</v>
      </c>
      <c r="C49" s="90"/>
      <c r="D49" s="91"/>
      <c r="E49" s="91">
        <v>3500</v>
      </c>
      <c r="F49" s="90"/>
      <c r="G49" s="4"/>
      <c r="H49" s="89"/>
      <c r="I49" s="73" t="e">
        <f>IF(Ledger[Date]="",0,MONTH(Ledger[Date]))</f>
        <v>#VALUE!</v>
      </c>
      <c r="J49" s="73" t="e">
        <f>VLOOKUP(Ledger[Calculation],Classifications!$E$50:$F$62,2,FALSE)</f>
        <v>#VALUE!</v>
      </c>
    </row>
    <row r="50" spans="1:10" x14ac:dyDescent="0.35">
      <c r="A50" s="96" t="s">
        <v>41</v>
      </c>
      <c r="B50" s="89" t="s">
        <v>112</v>
      </c>
      <c r="C50" s="90"/>
      <c r="D50" s="91"/>
      <c r="E50" s="91">
        <v>350</v>
      </c>
      <c r="F50" s="90"/>
      <c r="G50" s="4"/>
      <c r="H50" s="89"/>
      <c r="I50" s="73" t="e">
        <f>IF(Ledger[Date]="",0,MONTH(Ledger[Date]))</f>
        <v>#VALUE!</v>
      </c>
      <c r="J50" s="73" t="e">
        <f>VLOOKUP(Ledger[Calculation],Classifications!$E$50:$F$62,2,FALSE)</f>
        <v>#VALUE!</v>
      </c>
    </row>
    <row r="51" spans="1:10" x14ac:dyDescent="0.35">
      <c r="A51" s="96" t="s">
        <v>41</v>
      </c>
      <c r="B51" s="89" t="s">
        <v>111</v>
      </c>
      <c r="C51" s="90"/>
      <c r="D51" s="91"/>
      <c r="E51" s="91">
        <v>150</v>
      </c>
      <c r="F51" s="90"/>
      <c r="G51" s="4"/>
      <c r="H51" s="89"/>
      <c r="I51" s="73" t="e">
        <f>IF(Ledger[Date]="",0,MONTH(Ledger[Date]))</f>
        <v>#VALUE!</v>
      </c>
      <c r="J51" s="73" t="e">
        <f>VLOOKUP(Ledger[Calculation],Classifications!$E$50:$F$62,2,FALSE)</f>
        <v>#VALUE!</v>
      </c>
    </row>
    <row r="52" spans="1:10" x14ac:dyDescent="0.35">
      <c r="A52" s="96" t="s">
        <v>41</v>
      </c>
      <c r="B52" s="89" t="s">
        <v>113</v>
      </c>
      <c r="C52" s="90"/>
      <c r="D52" s="91"/>
      <c r="E52" s="91">
        <v>504</v>
      </c>
      <c r="F52" s="90"/>
      <c r="G52" s="4"/>
      <c r="H52" s="89"/>
      <c r="I52" s="73" t="e">
        <f>IF(Ledger[Date]="",0,MONTH(Ledger[Date]))</f>
        <v>#VALUE!</v>
      </c>
      <c r="J52" s="73" t="e">
        <f>VLOOKUP(Ledger[Calculation],Classifications!$E$50:$F$62,2,FALSE)</f>
        <v>#VALUE!</v>
      </c>
    </row>
    <row r="53" spans="1:10" x14ac:dyDescent="0.35">
      <c r="A53" s="96" t="s">
        <v>41</v>
      </c>
      <c r="B53" s="89" t="s">
        <v>114</v>
      </c>
      <c r="C53" s="90"/>
      <c r="D53" s="91"/>
      <c r="E53" s="91">
        <v>200</v>
      </c>
      <c r="F53" s="90"/>
      <c r="G53" s="4"/>
      <c r="H53" s="89"/>
      <c r="I53" s="73" t="e">
        <f>IF(Ledger[Date]="",0,MONTH(Ledger[Date]))</f>
        <v>#VALUE!</v>
      </c>
      <c r="J53" s="73" t="e">
        <f>VLOOKUP(Ledger[Calculation],Classifications!$E$50:$F$62,2,FALSE)</f>
        <v>#VALUE!</v>
      </c>
    </row>
    <row r="54" spans="1:10" x14ac:dyDescent="0.35">
      <c r="A54" s="96" t="s">
        <v>42</v>
      </c>
      <c r="B54" s="89" t="s">
        <v>105</v>
      </c>
      <c r="C54" s="90"/>
      <c r="D54" s="91">
        <v>9000</v>
      </c>
      <c r="E54" s="91"/>
      <c r="F54" s="90"/>
      <c r="G54" s="4"/>
      <c r="H54" s="89"/>
      <c r="I54" s="73" t="e">
        <f>IF(Ledger[Date]="",0,MONTH(Ledger[Date]))</f>
        <v>#VALUE!</v>
      </c>
      <c r="J54" s="73" t="e">
        <f>VLOOKUP(Ledger[Calculation],Classifications!$E$50:$F$62,2,FALSE)</f>
        <v>#VALUE!</v>
      </c>
    </row>
    <row r="55" spans="1:10" x14ac:dyDescent="0.35">
      <c r="A55" s="93" t="s">
        <v>42</v>
      </c>
      <c r="B55" s="89" t="s">
        <v>106</v>
      </c>
      <c r="C55" s="90"/>
      <c r="D55" s="91"/>
      <c r="E55" s="91">
        <v>500</v>
      </c>
      <c r="F55" s="90"/>
      <c r="G55" s="4"/>
      <c r="H55" s="89"/>
      <c r="I55" s="73" t="e">
        <f>IF(Ledger[Date]="",0,MONTH(Ledger[Date]))</f>
        <v>#VALUE!</v>
      </c>
      <c r="J55" s="73" t="e">
        <f>VLOOKUP(Ledger[Calculation],Classifications!$E$50:$F$62,2,FALSE)</f>
        <v>#VALUE!</v>
      </c>
    </row>
    <row r="56" spans="1:10" x14ac:dyDescent="0.35">
      <c r="A56" s="96" t="s">
        <v>42</v>
      </c>
      <c r="B56" s="89" t="s">
        <v>107</v>
      </c>
      <c r="C56" s="90"/>
      <c r="D56" s="91"/>
      <c r="E56" s="91">
        <v>1200</v>
      </c>
      <c r="F56" s="90"/>
      <c r="G56" s="4"/>
      <c r="H56" s="89"/>
      <c r="I56" s="73" t="e">
        <f>IF(Ledger[Date]="",0,MONTH(Ledger[Date]))</f>
        <v>#VALUE!</v>
      </c>
      <c r="J56" s="73" t="e">
        <f>VLOOKUP(Ledger[Calculation],Classifications!$E$50:$F$62,2,FALSE)</f>
        <v>#VALUE!</v>
      </c>
    </row>
    <row r="57" spans="1:10" x14ac:dyDescent="0.35">
      <c r="A57" s="93" t="s">
        <v>42</v>
      </c>
      <c r="B57" s="89" t="s">
        <v>108</v>
      </c>
      <c r="C57" s="90"/>
      <c r="D57" s="91"/>
      <c r="E57" s="91">
        <v>1000</v>
      </c>
      <c r="F57" s="90"/>
      <c r="G57" s="4"/>
      <c r="H57" s="89"/>
      <c r="I57" s="73" t="e">
        <f>IF(Ledger[Date]="",0,MONTH(Ledger[Date]))</f>
        <v>#VALUE!</v>
      </c>
      <c r="J57" s="73" t="e">
        <f>VLOOKUP(Ledger[Calculation],Classifications!$E$50:$F$62,2,FALSE)</f>
        <v>#VALUE!</v>
      </c>
    </row>
    <row r="58" spans="1:10" x14ac:dyDescent="0.35">
      <c r="A58" s="96" t="s">
        <v>42</v>
      </c>
      <c r="B58" s="89" t="s">
        <v>109</v>
      </c>
      <c r="C58" s="90"/>
      <c r="D58" s="91"/>
      <c r="E58" s="91">
        <v>777.29</v>
      </c>
      <c r="F58" s="90"/>
      <c r="G58" s="4"/>
      <c r="H58" s="89"/>
      <c r="I58" s="73" t="e">
        <f>IF(Ledger[Date]="",0,MONTH(Ledger[Date]))</f>
        <v>#VALUE!</v>
      </c>
      <c r="J58" s="73" t="e">
        <f>VLOOKUP(Ledger[Calculation],Classifications!$E$50:$F$62,2,FALSE)</f>
        <v>#VALUE!</v>
      </c>
    </row>
    <row r="59" spans="1:10" x14ac:dyDescent="0.35">
      <c r="A59" s="93" t="s">
        <v>42</v>
      </c>
      <c r="B59" s="89" t="s">
        <v>110</v>
      </c>
      <c r="C59" s="90"/>
      <c r="D59" s="91"/>
      <c r="E59" s="91">
        <v>3500</v>
      </c>
      <c r="F59" s="90"/>
      <c r="G59" s="4"/>
      <c r="H59" s="89"/>
      <c r="I59" s="73" t="e">
        <f>IF(Ledger[Date]="",0,MONTH(Ledger[Date]))</f>
        <v>#VALUE!</v>
      </c>
      <c r="J59" s="73" t="e">
        <f>VLOOKUP(Ledger[Calculation],Classifications!$E$50:$F$62,2,FALSE)</f>
        <v>#VALUE!</v>
      </c>
    </row>
    <row r="60" spans="1:10" x14ac:dyDescent="0.35">
      <c r="A60" s="96" t="s">
        <v>42</v>
      </c>
      <c r="B60" s="89" t="s">
        <v>112</v>
      </c>
      <c r="C60" s="90"/>
      <c r="D60" s="91"/>
      <c r="E60" s="91">
        <v>350</v>
      </c>
      <c r="F60" s="90"/>
      <c r="G60" s="4"/>
      <c r="H60" s="89"/>
      <c r="I60" s="73" t="e">
        <f>IF(Ledger[Date]="",0,MONTH(Ledger[Date]))</f>
        <v>#VALUE!</v>
      </c>
      <c r="J60" s="73" t="e">
        <f>VLOOKUP(Ledger[Calculation],Classifications!$E$50:$F$62,2,FALSE)</f>
        <v>#VALUE!</v>
      </c>
    </row>
    <row r="61" spans="1:10" x14ac:dyDescent="0.35">
      <c r="A61" s="93" t="s">
        <v>42</v>
      </c>
      <c r="B61" s="89" t="s">
        <v>111</v>
      </c>
      <c r="C61" s="90"/>
      <c r="D61" s="91"/>
      <c r="E61" s="91">
        <v>150</v>
      </c>
      <c r="F61" s="90"/>
      <c r="G61" s="4"/>
      <c r="H61" s="89"/>
      <c r="I61" s="73" t="e">
        <f>IF(Ledger[Date]="",0,MONTH(Ledger[Date]))</f>
        <v>#VALUE!</v>
      </c>
      <c r="J61" s="73" t="e">
        <f>VLOOKUP(Ledger[Calculation],Classifications!$E$50:$F$62,2,FALSE)</f>
        <v>#VALUE!</v>
      </c>
    </row>
    <row r="62" spans="1:10" x14ac:dyDescent="0.35">
      <c r="A62" s="96" t="s">
        <v>42</v>
      </c>
      <c r="B62" s="89" t="s">
        <v>113</v>
      </c>
      <c r="C62" s="90"/>
      <c r="D62" s="91"/>
      <c r="E62" s="91">
        <v>540</v>
      </c>
      <c r="F62" s="90"/>
      <c r="G62" s="4"/>
      <c r="H62" s="89"/>
      <c r="I62" s="73" t="e">
        <f>IF(Ledger[Date]="",0,MONTH(Ledger[Date]))</f>
        <v>#VALUE!</v>
      </c>
      <c r="J62" s="73" t="e">
        <f>VLOOKUP(Ledger[Calculation],Classifications!$E$50:$F$62,2,FALSE)</f>
        <v>#VALUE!</v>
      </c>
    </row>
    <row r="63" spans="1:10" x14ac:dyDescent="0.35">
      <c r="A63" s="93" t="s">
        <v>42</v>
      </c>
      <c r="B63" s="89" t="s">
        <v>114</v>
      </c>
      <c r="C63" s="90"/>
      <c r="D63" s="91"/>
      <c r="E63" s="91">
        <v>200</v>
      </c>
      <c r="F63" s="90"/>
      <c r="G63" s="4"/>
      <c r="H63" s="89"/>
      <c r="I63" s="73" t="e">
        <f>IF(Ledger[Date]="",0,MONTH(Ledger[Date]))</f>
        <v>#VALUE!</v>
      </c>
      <c r="J63" s="73" t="e">
        <f>VLOOKUP(Ledger[Calculation],Classifications!$E$50:$F$62,2,FALSE)</f>
        <v>#VALUE!</v>
      </c>
    </row>
    <row r="64" spans="1:10" x14ac:dyDescent="0.35">
      <c r="A64" s="89" t="s">
        <v>103</v>
      </c>
      <c r="B64" s="89"/>
      <c r="C64" s="90"/>
      <c r="D64" s="91">
        <f>SUM(D4:D63)</f>
        <v>45000</v>
      </c>
      <c r="E64" s="91">
        <f>SUM(E5:E63)</f>
        <v>48763.740000000005</v>
      </c>
      <c r="F64" s="90"/>
      <c r="G64" s="4"/>
      <c r="H64" s="89"/>
      <c r="I64" s="73" t="e">
        <f>IF(Ledger[Date]="",0,MONTH(Ledger[Date]))</f>
        <v>#VALUE!</v>
      </c>
      <c r="J64" s="73" t="e">
        <f>VLOOKUP(Ledger[Calculation],Classifications!$E$50:$F$62,2,FALSE)</f>
        <v>#VALUE!</v>
      </c>
    </row>
    <row r="65" spans="4:8" x14ac:dyDescent="0.35">
      <c r="D65" s="71"/>
      <c r="G65" s="7"/>
      <c r="H65" s="3"/>
    </row>
    <row r="66" spans="4:8" x14ac:dyDescent="0.35">
      <c r="D66" s="71"/>
      <c r="H66" s="3"/>
    </row>
    <row r="68" spans="4:8" x14ac:dyDescent="0.35">
      <c r="D68" s="71"/>
      <c r="H68" s="2"/>
    </row>
    <row r="69" spans="4:8" x14ac:dyDescent="0.35">
      <c r="D69" s="71"/>
      <c r="H69" s="2"/>
    </row>
    <row r="70" spans="4:8" x14ac:dyDescent="0.35">
      <c r="D70" s="71"/>
      <c r="H70" s="2"/>
    </row>
    <row r="74" spans="4:8" x14ac:dyDescent="0.35">
      <c r="D74" s="71"/>
      <c r="H74" s="2"/>
    </row>
    <row r="75" spans="4:8" x14ac:dyDescent="0.35">
      <c r="D75" s="71"/>
      <c r="H75" s="2"/>
    </row>
    <row r="78" spans="4:8" x14ac:dyDescent="0.35">
      <c r="D78" s="71"/>
      <c r="H78" s="2"/>
    </row>
  </sheetData>
  <mergeCells count="2">
    <mergeCell ref="A1:H1"/>
    <mergeCell ref="A2:H2"/>
  </mergeCells>
  <phoneticPr fontId="12" type="noConversion"/>
  <pageMargins left="0.75" right="0.75" top="1" bottom="1" header="0.5" footer="0.5"/>
  <pageSetup orientation="portrait" verticalDpi="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>
          <x14:formula1>
            <xm:f>Classifications!$A$1:$A$33</xm:f>
          </x14:formula1>
          <xm:sqref>H4:H1048576</xm:sqref>
        </x14:dataValidation>
        <x14:dataValidation type="list" allowBlank="1" showErrorMessage="1">
          <x14:formula1>
            <xm:f>Classifications!$A$35:$A$39</xm:f>
          </x14:formula1>
          <xm:sqref>F4:F1048576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I27"/>
  <sheetViews>
    <sheetView tabSelected="1" zoomScale="98" zoomScaleNormal="98" zoomScalePageLayoutView="98" workbookViewId="0">
      <pane xSplit="8" ySplit="3" topLeftCell="I4" activePane="bottomRight" state="frozen"/>
      <selection activeCell="H4" sqref="H4"/>
      <selection pane="topRight" activeCell="H4" sqref="H4"/>
      <selection pane="bottomLeft" activeCell="H4" sqref="H4"/>
      <selection pane="bottomRight" activeCell="C30" sqref="C30"/>
    </sheetView>
  </sheetViews>
  <sheetFormatPr defaultColWidth="8.90625" defaultRowHeight="15.5" x14ac:dyDescent="0.35"/>
  <cols>
    <col min="1" max="1" width="2" style="10" customWidth="1"/>
    <col min="2" max="2" width="43.90625" style="10" customWidth="1"/>
    <col min="3" max="8" width="13.6328125" style="15" customWidth="1"/>
    <col min="9" max="9" width="0" hidden="1" customWidth="1"/>
  </cols>
  <sheetData>
    <row r="1" spans="1:9" ht="81" customHeight="1" x14ac:dyDescent="0.35">
      <c r="A1" s="76" t="s">
        <v>65</v>
      </c>
      <c r="B1" s="76"/>
      <c r="C1" s="76"/>
      <c r="D1" s="76"/>
      <c r="E1" s="76"/>
      <c r="F1" s="76"/>
      <c r="G1" s="76"/>
      <c r="H1" s="76"/>
    </row>
    <row r="2" spans="1:9" ht="24.75" customHeight="1" x14ac:dyDescent="0.35">
      <c r="A2" s="76"/>
      <c r="B2" s="76"/>
      <c r="C2" s="76"/>
      <c r="D2" s="76"/>
      <c r="E2" s="76"/>
      <c r="F2" s="76"/>
      <c r="G2" s="76"/>
      <c r="H2" s="76"/>
    </row>
    <row r="3" spans="1:9" x14ac:dyDescent="0.35">
      <c r="C3" s="11" t="s">
        <v>37</v>
      </c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</row>
    <row r="4" spans="1:9" x14ac:dyDescent="0.35">
      <c r="B4" s="58" t="s">
        <v>54</v>
      </c>
      <c r="C4" s="59">
        <v>75000</v>
      </c>
      <c r="D4" s="59">
        <f>C27</f>
        <v>72962.710000000006</v>
      </c>
      <c r="E4" s="59">
        <f>D27</f>
        <v>71489.420000000013</v>
      </c>
      <c r="F4" s="59">
        <f>E27</f>
        <v>70580.130000000019</v>
      </c>
      <c r="G4" s="59">
        <f>F27</f>
        <v>70234.840000000026</v>
      </c>
      <c r="H4" s="59">
        <f>G27</f>
        <v>70453.550000000032</v>
      </c>
    </row>
    <row r="6" spans="1:9" x14ac:dyDescent="0.35">
      <c r="B6" s="18" t="s">
        <v>50</v>
      </c>
      <c r="C6" s="16">
        <v>6000</v>
      </c>
      <c r="D6" s="16">
        <v>6600</v>
      </c>
      <c r="E6" s="16">
        <v>7200</v>
      </c>
      <c r="F6" s="16">
        <v>7800</v>
      </c>
      <c r="G6" s="16">
        <v>8400</v>
      </c>
      <c r="H6" s="16">
        <v>9000</v>
      </c>
    </row>
    <row r="7" spans="1:9" x14ac:dyDescent="0.35">
      <c r="B7" s="18" t="s">
        <v>49</v>
      </c>
      <c r="C7" s="16">
        <f>ABS(SUMIFS(Transactions!$E:$E,Transactions!$I:$I,Classifications!B$49,Transactions!$H:$H,$B7))</f>
        <v>0</v>
      </c>
      <c r="D7" s="16">
        <f>ABS(SUMIFS(Transactions!$E:$E,Transactions!$I:$I,Classifications!C$49,Transactions!$H:$H,$B7))</f>
        <v>0</v>
      </c>
      <c r="E7" s="16">
        <f>ABS(SUMIFS(Transactions!$E:$E,Transactions!$I:$I,Classifications!D$49,Transactions!$H:$H,$B7))</f>
        <v>0</v>
      </c>
      <c r="F7" s="16">
        <f>ABS(SUMIFS(Transactions!$E:$E,Transactions!$I:$I,Classifications!E$49,Transactions!$H:$H,$B7))</f>
        <v>0</v>
      </c>
      <c r="G7" s="16">
        <f>ABS(SUMIFS(Transactions!$E:$E,Transactions!$I:$I,Classifications!F$49,Transactions!$H:$H,$B7))</f>
        <v>0</v>
      </c>
      <c r="H7" s="16">
        <f>ABS(SUMIFS(Transactions!$E:$E,Transactions!$I:$I,Classifications!G$49,Transactions!$H:$H,$B7))</f>
        <v>0</v>
      </c>
    </row>
    <row r="8" spans="1:9" x14ac:dyDescent="0.35">
      <c r="B8" s="62" t="s">
        <v>51</v>
      </c>
      <c r="C8" s="63">
        <f>C6-C7</f>
        <v>6000</v>
      </c>
      <c r="D8" s="63">
        <v>6600</v>
      </c>
      <c r="E8" s="63">
        <v>7200</v>
      </c>
      <c r="F8" s="63">
        <v>7800</v>
      </c>
      <c r="G8" s="63">
        <v>8400</v>
      </c>
      <c r="H8" s="63">
        <v>9000</v>
      </c>
      <c r="I8" s="54">
        <f>SUM(C8:H8)</f>
        <v>45000</v>
      </c>
    </row>
    <row r="9" spans="1:9" x14ac:dyDescent="0.35">
      <c r="I9" s="54"/>
    </row>
    <row r="10" spans="1:9" x14ac:dyDescent="0.35">
      <c r="B10" s="13" t="s">
        <v>113</v>
      </c>
      <c r="C10" s="12">
        <v>360</v>
      </c>
      <c r="D10" s="12">
        <v>396</v>
      </c>
      <c r="E10" s="12">
        <v>432</v>
      </c>
      <c r="F10" s="12">
        <v>468</v>
      </c>
      <c r="G10" s="12">
        <v>504</v>
      </c>
      <c r="H10" s="12">
        <v>540</v>
      </c>
      <c r="I10" s="54">
        <f>SUM(C10:H10)</f>
        <v>2700</v>
      </c>
    </row>
    <row r="11" spans="1:9" x14ac:dyDescent="0.35">
      <c r="B11" s="13" t="s">
        <v>107</v>
      </c>
      <c r="C11" s="12">
        <v>1200</v>
      </c>
      <c r="D11" s="12">
        <v>1200</v>
      </c>
      <c r="E11" s="12">
        <v>1200</v>
      </c>
      <c r="F11" s="12">
        <v>1200</v>
      </c>
      <c r="G11" s="12">
        <v>1200</v>
      </c>
      <c r="H11" s="12">
        <v>1200</v>
      </c>
      <c r="I11" s="54">
        <f>SUM(C11:H11)</f>
        <v>7200</v>
      </c>
    </row>
    <row r="12" spans="1:9" x14ac:dyDescent="0.35">
      <c r="B12" s="13" t="s">
        <v>116</v>
      </c>
      <c r="C12" s="12">
        <v>1000</v>
      </c>
      <c r="D12" s="12">
        <v>1000</v>
      </c>
      <c r="E12" s="12">
        <v>1000</v>
      </c>
      <c r="F12" s="12">
        <v>1000</v>
      </c>
      <c r="G12" s="12">
        <v>1000</v>
      </c>
      <c r="H12" s="12">
        <v>1000</v>
      </c>
      <c r="I12" s="54">
        <f>SUM(C12:H12)</f>
        <v>6000</v>
      </c>
    </row>
    <row r="13" spans="1:9" x14ac:dyDescent="0.35">
      <c r="B13" s="13" t="s">
        <v>109</v>
      </c>
      <c r="C13" s="12">
        <v>777.29</v>
      </c>
      <c r="D13" s="12">
        <v>777.29</v>
      </c>
      <c r="E13" s="12">
        <v>777.29</v>
      </c>
      <c r="F13" s="12">
        <v>777.29</v>
      </c>
      <c r="G13" s="12">
        <v>777.29</v>
      </c>
      <c r="H13" s="12">
        <v>777.29</v>
      </c>
      <c r="I13" s="54">
        <f>SUM(C13:H13)</f>
        <v>4663.74</v>
      </c>
    </row>
    <row r="14" spans="1:9" x14ac:dyDescent="0.35">
      <c r="B14" s="13" t="s">
        <v>117</v>
      </c>
      <c r="C14" s="12">
        <v>3500</v>
      </c>
      <c r="D14" s="12">
        <v>3500</v>
      </c>
      <c r="E14" s="12">
        <v>3500</v>
      </c>
      <c r="F14" s="12">
        <v>3500</v>
      </c>
      <c r="G14" s="12">
        <v>3500</v>
      </c>
      <c r="H14" s="12">
        <v>3500</v>
      </c>
      <c r="I14" s="54">
        <f>SUM(C14:H14)</f>
        <v>21000</v>
      </c>
    </row>
    <row r="15" spans="1:9" x14ac:dyDescent="0.35">
      <c r="B15" s="13" t="s">
        <v>112</v>
      </c>
      <c r="C15" s="12">
        <v>350</v>
      </c>
      <c r="D15" s="12">
        <v>350</v>
      </c>
      <c r="E15" s="12">
        <v>350</v>
      </c>
      <c r="F15" s="12">
        <v>350</v>
      </c>
      <c r="G15" s="12">
        <v>350</v>
      </c>
      <c r="H15" s="12">
        <v>350</v>
      </c>
      <c r="I15" s="54">
        <f>SUM(C15:H15)</f>
        <v>2100</v>
      </c>
    </row>
    <row r="16" spans="1:9" x14ac:dyDescent="0.35">
      <c r="B16" s="13" t="s">
        <v>111</v>
      </c>
      <c r="C16" s="12">
        <v>150</v>
      </c>
      <c r="D16" s="12">
        <v>150</v>
      </c>
      <c r="E16" s="12">
        <v>150</v>
      </c>
      <c r="F16" s="12">
        <v>150</v>
      </c>
      <c r="G16" s="12">
        <v>150</v>
      </c>
      <c r="H16" s="12">
        <v>150</v>
      </c>
      <c r="I16" s="54">
        <f>SUM(C16:H16)</f>
        <v>900</v>
      </c>
    </row>
    <row r="17" spans="2:9" x14ac:dyDescent="0.35">
      <c r="B17" s="14" t="s">
        <v>106</v>
      </c>
      <c r="C17" s="12">
        <v>500</v>
      </c>
      <c r="D17" s="12">
        <v>500</v>
      </c>
      <c r="E17" s="12">
        <v>500</v>
      </c>
      <c r="F17" s="12">
        <v>500</v>
      </c>
      <c r="G17" s="12">
        <v>500</v>
      </c>
      <c r="H17" s="12">
        <v>500</v>
      </c>
      <c r="I17" s="54">
        <f>SUM(C17:H17)</f>
        <v>3000</v>
      </c>
    </row>
    <row r="18" spans="2:9" x14ac:dyDescent="0.35">
      <c r="B18" s="14" t="s">
        <v>114</v>
      </c>
      <c r="C18" s="12">
        <v>200</v>
      </c>
      <c r="D18" s="12">
        <v>200</v>
      </c>
      <c r="E18" s="12">
        <v>200</v>
      </c>
      <c r="F18" s="12">
        <v>200</v>
      </c>
      <c r="G18" s="12">
        <v>200</v>
      </c>
      <c r="H18" s="12">
        <v>200</v>
      </c>
      <c r="I18" s="54">
        <f>SUM(C18:H18)</f>
        <v>1200</v>
      </c>
    </row>
    <row r="19" spans="2:9" x14ac:dyDescent="0.35">
      <c r="B19" s="60" t="s">
        <v>52</v>
      </c>
      <c r="C19" s="61">
        <f>SUM(C10:C18)</f>
        <v>8037.29</v>
      </c>
      <c r="D19" s="61">
        <f>SUM(D10:D18)</f>
        <v>8073.29</v>
      </c>
      <c r="E19" s="61">
        <f>SUM(E10:E18)</f>
        <v>8109.29</v>
      </c>
      <c r="F19" s="61">
        <f>SUM(F10:F18)</f>
        <v>8145.29</v>
      </c>
      <c r="G19" s="61">
        <f>SUM(G10:G18)</f>
        <v>8181.29</v>
      </c>
      <c r="H19" s="61">
        <f>SUM(H10:H18)</f>
        <v>8217.2900000000009</v>
      </c>
      <c r="I19" s="54">
        <f>SUM(C19:H19)</f>
        <v>48763.74</v>
      </c>
    </row>
    <row r="20" spans="2:9" x14ac:dyDescent="0.35">
      <c r="I20" s="54"/>
    </row>
    <row r="21" spans="2:9" x14ac:dyDescent="0.35">
      <c r="B21" s="17" t="s">
        <v>25</v>
      </c>
      <c r="C21" s="21">
        <f>C8-C19</f>
        <v>-2037.29</v>
      </c>
      <c r="D21" s="21">
        <f>D8-D19</f>
        <v>-1473.29</v>
      </c>
      <c r="E21" s="21">
        <f>E8-E19</f>
        <v>-909.29</v>
      </c>
      <c r="F21" s="21">
        <f>F8-F19</f>
        <v>-345.28999999999996</v>
      </c>
      <c r="G21" s="21">
        <f>G8-G19</f>
        <v>218.71000000000004</v>
      </c>
      <c r="H21" s="21">
        <f>H8-H19</f>
        <v>782.70999999999913</v>
      </c>
      <c r="I21" s="54">
        <f>SUM(C21:H21)</f>
        <v>-3763.7400000000007</v>
      </c>
    </row>
    <row r="22" spans="2:9" x14ac:dyDescent="0.35">
      <c r="B22" s="13" t="s">
        <v>58</v>
      </c>
      <c r="C22" s="12">
        <f>ABS(SUMIFS(Transactions!$E:$E,Transactions!$I:$I,Classifications!B$49,Transactions!$H:$H,$B22))</f>
        <v>0</v>
      </c>
      <c r="D22" s="12">
        <f>ABS(SUMIFS(Transactions!$E:$E,Transactions!$I:$I,Classifications!C$49,Transactions!$H:$H,$B22))</f>
        <v>0</v>
      </c>
      <c r="E22" s="12">
        <f>ABS(SUMIFS(Transactions!$E:$E,Transactions!$I:$I,Classifications!D$49,Transactions!$H:$H,$B22))</f>
        <v>0</v>
      </c>
      <c r="F22" s="12">
        <f>ABS(SUMIFS(Transactions!$E:$E,Transactions!$I:$I,Classifications!E$49,Transactions!$H:$H,$B22))</f>
        <v>0</v>
      </c>
      <c r="G22" s="12">
        <f>ABS(SUMIFS(Transactions!$E:$E,Transactions!$I:$I,Classifications!F$49,Transactions!$H:$H,$B22))</f>
        <v>0</v>
      </c>
      <c r="H22" s="12">
        <f>ABS(SUMIFS(Transactions!$E:$E,Transactions!$I:$I,Classifications!G$49,Transactions!$H:$H,$B22))</f>
        <v>0</v>
      </c>
      <c r="I22" s="54">
        <f>SUM(C22:H22)</f>
        <v>0</v>
      </c>
    </row>
    <row r="23" spans="2:9" x14ac:dyDescent="0.35">
      <c r="B23" s="13" t="s">
        <v>56</v>
      </c>
      <c r="C23" s="12">
        <f>ABS(SUMIFS(Transactions!$D:$D,Transactions!$I:$I,Classifications!B$49,Transactions!$H:$H,$B23))</f>
        <v>0</v>
      </c>
      <c r="D23" s="12">
        <f>ABS(SUMIFS(Transactions!$D:$D,Transactions!$I:$I,Classifications!C$49,Transactions!$H:$H,$B23))</f>
        <v>0</v>
      </c>
      <c r="E23" s="12">
        <f>ABS(SUMIFS(Transactions!$D:$D,Transactions!$I:$I,Classifications!D$49,Transactions!$H:$H,$B23))</f>
        <v>0</v>
      </c>
      <c r="F23" s="12">
        <f>ABS(SUMIFS(Transactions!$D:$D,Transactions!$I:$I,Classifications!E$49,Transactions!$H:$H,$B23))</f>
        <v>0</v>
      </c>
      <c r="G23" s="12">
        <f>ABS(SUMIFS(Transactions!$D:$D,Transactions!$I:$I,Classifications!F$49,Transactions!$H:$H,$B23))</f>
        <v>0</v>
      </c>
      <c r="H23" s="12">
        <f>ABS(SUMIFS(Transactions!$D:$D,Transactions!$I:$I,Classifications!G$49,Transactions!$H:$H,$B23))</f>
        <v>0</v>
      </c>
      <c r="I23" s="54">
        <f>SUM(C23:H23)</f>
        <v>0</v>
      </c>
    </row>
    <row r="24" spans="2:9" x14ac:dyDescent="0.35">
      <c r="B24" s="13" t="s">
        <v>90</v>
      </c>
      <c r="C24" s="12"/>
      <c r="D24" s="12">
        <f>ABS(SUMIFS(Transactions!$D:$D,Transactions!$I:$I,Classifications!C$49,Transactions!$H:$H,"*bank*"))</f>
        <v>0</v>
      </c>
      <c r="E24" s="12">
        <f>ABS(SUMIFS(Transactions!$D:$D,Transactions!$I:$I,Classifications!D$49,Transactions!$H:$H,"*bank*"))</f>
        <v>0</v>
      </c>
      <c r="F24" s="12">
        <f>ABS(SUMIFS(Transactions!$D:$D,Transactions!$I:$I,Classifications!E$49,Transactions!$H:$H,"*bank*"))</f>
        <v>0</v>
      </c>
      <c r="G24" s="12">
        <f>ABS(SUMIFS(Transactions!$D:$D,Transactions!$I:$I,Classifications!F$49,Transactions!$H:$H,"*bank*"))</f>
        <v>0</v>
      </c>
      <c r="H24" s="12">
        <f>ABS(SUMIFS(Transactions!$D:$D,Transactions!$I:$I,Classifications!G$49,Transactions!$H:$H,"*bank*"))</f>
        <v>0</v>
      </c>
      <c r="I24" s="54">
        <f>SUM(C24:H24)</f>
        <v>0</v>
      </c>
    </row>
    <row r="25" spans="2:9" x14ac:dyDescent="0.35">
      <c r="B25" s="52" t="s">
        <v>53</v>
      </c>
      <c r="C25" s="53">
        <f>C21-C22+C23+C24</f>
        <v>-2037.29</v>
      </c>
      <c r="D25" s="53">
        <f>D21-D22+D23+D24</f>
        <v>-1473.29</v>
      </c>
      <c r="E25" s="53">
        <f>E21-E22+E23+E24</f>
        <v>-909.29</v>
      </c>
      <c r="F25" s="53">
        <f>F21-F22+F23+F24</f>
        <v>-345.28999999999996</v>
      </c>
      <c r="G25" s="53">
        <f>G21-G22+G23+G24</f>
        <v>218.71000000000004</v>
      </c>
      <c r="H25" s="53">
        <f>H21-H22+H23+H24</f>
        <v>782.70999999999913</v>
      </c>
      <c r="I25" s="9"/>
    </row>
    <row r="26" spans="2:9" x14ac:dyDescent="0.35">
      <c r="I26" s="9"/>
    </row>
    <row r="27" spans="2:9" x14ac:dyDescent="0.35">
      <c r="B27" s="65" t="s">
        <v>55</v>
      </c>
      <c r="C27" s="66">
        <f>C4+C25</f>
        <v>72962.710000000006</v>
      </c>
      <c r="D27" s="66">
        <f>D4+D25</f>
        <v>71489.420000000013</v>
      </c>
      <c r="E27" s="66">
        <f>E4+E25</f>
        <v>70580.130000000019</v>
      </c>
      <c r="F27" s="66">
        <f>F4+F25</f>
        <v>70234.840000000026</v>
      </c>
      <c r="G27" s="66">
        <f>G4+G25</f>
        <v>70453.550000000032</v>
      </c>
      <c r="H27" s="66">
        <f>H4+H25</f>
        <v>71236.260000000038</v>
      </c>
      <c r="I27" s="9"/>
    </row>
  </sheetData>
  <mergeCells count="1">
    <mergeCell ref="A1:H2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6"/>
  <sheetViews>
    <sheetView workbookViewId="0">
      <selection activeCell="B4" sqref="B4"/>
    </sheetView>
  </sheetViews>
  <sheetFormatPr defaultColWidth="8.90625" defaultRowHeight="15.5" x14ac:dyDescent="0.35"/>
  <cols>
    <col min="1" max="1" width="23.6328125" customWidth="1"/>
    <col min="2" max="2" width="11.08984375" style="1" customWidth="1"/>
    <col min="3" max="3" width="16" customWidth="1"/>
  </cols>
  <sheetData>
    <row r="1" spans="1:3" ht="20.5" x14ac:dyDescent="0.45">
      <c r="A1" s="77">
        <f>Transactions!A1</f>
        <v>0</v>
      </c>
      <c r="B1" s="78"/>
    </row>
    <row r="2" spans="1:3" ht="17.5" thickBot="1" x14ac:dyDescent="0.45">
      <c r="A2" s="79" t="s">
        <v>61</v>
      </c>
      <c r="B2" s="79"/>
    </row>
    <row r="3" spans="1:3" ht="16" thickTop="1" x14ac:dyDescent="0.35">
      <c r="A3" t="s">
        <v>64</v>
      </c>
      <c r="B3" s="24" t="e">
        <f>#REF!</f>
        <v>#REF!</v>
      </c>
    </row>
    <row r="4" spans="1:3" x14ac:dyDescent="0.35">
      <c r="A4" s="20" t="s">
        <v>63</v>
      </c>
      <c r="B4" s="22">
        <v>0.57999999999999996</v>
      </c>
      <c r="C4" s="23" t="s">
        <v>66</v>
      </c>
    </row>
    <row r="5" spans="1:3" ht="16" thickBot="1" x14ac:dyDescent="0.4">
      <c r="A5" s="20" t="s">
        <v>62</v>
      </c>
      <c r="B5" s="19" t="e">
        <f>ROUND(B3*B4,0)</f>
        <v>#REF!</v>
      </c>
    </row>
    <row r="6" spans="1:3" ht="16" thickTop="1" x14ac:dyDescent="0.35"/>
  </sheetData>
  <mergeCells count="2">
    <mergeCell ref="A1:B1"/>
    <mergeCell ref="A2:B2"/>
  </mergeCells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G134"/>
  <sheetViews>
    <sheetView topLeftCell="A3" workbookViewId="0">
      <selection activeCell="D22" sqref="D22"/>
    </sheetView>
  </sheetViews>
  <sheetFormatPr defaultColWidth="8.90625" defaultRowHeight="10" x14ac:dyDescent="0.2"/>
  <cols>
    <col min="1" max="1" width="5.08984375" style="26" customWidth="1"/>
    <col min="2" max="2" width="22.08984375" style="26" customWidth="1"/>
    <col min="3" max="6" width="18.36328125" style="26" customWidth="1"/>
    <col min="7" max="16384" width="8.90625" style="26"/>
  </cols>
  <sheetData>
    <row r="1" spans="1:7" ht="11.25" hidden="1" customHeight="1" x14ac:dyDescent="0.25">
      <c r="A1" s="80">
        <f>Transactions!A1</f>
        <v>0</v>
      </c>
      <c r="B1" s="81"/>
      <c r="C1" s="81"/>
      <c r="D1" s="81"/>
      <c r="E1" s="81"/>
      <c r="F1" s="82"/>
      <c r="G1" s="25"/>
    </row>
    <row r="2" spans="1:7" ht="11" hidden="1" thickBot="1" x14ac:dyDescent="0.3">
      <c r="A2" s="83"/>
      <c r="B2" s="84"/>
      <c r="C2" s="84"/>
      <c r="D2" s="84"/>
      <c r="E2" s="84"/>
      <c r="F2" s="85"/>
      <c r="G2" s="25"/>
    </row>
    <row r="3" spans="1:7" ht="20" thickBot="1" x14ac:dyDescent="0.5">
      <c r="A3" s="86" t="s">
        <v>67</v>
      </c>
      <c r="B3" s="87"/>
      <c r="C3" s="87"/>
      <c r="D3" s="87"/>
      <c r="E3" s="87"/>
      <c r="F3" s="88"/>
      <c r="G3" s="25"/>
    </row>
    <row r="4" spans="1:7" ht="15.5" x14ac:dyDescent="0.35">
      <c r="A4" s="27"/>
      <c r="B4" s="28"/>
      <c r="C4" s="28"/>
      <c r="D4" s="28"/>
      <c r="E4" s="28"/>
      <c r="F4" s="29"/>
      <c r="G4" s="25"/>
    </row>
    <row r="5" spans="1:7" ht="15.5" x14ac:dyDescent="0.35">
      <c r="A5" s="27"/>
      <c r="B5" s="30" t="s">
        <v>68</v>
      </c>
      <c r="C5" s="31">
        <v>75000</v>
      </c>
      <c r="D5" s="32"/>
      <c r="E5" s="33" t="s">
        <v>69</v>
      </c>
      <c r="F5" s="34">
        <f>Payment*Loan_Term*12-LoanAmount</f>
        <v>18274.799999999988</v>
      </c>
      <c r="G5" s="25"/>
    </row>
    <row r="6" spans="1:7" ht="15.5" x14ac:dyDescent="0.35">
      <c r="A6" s="27"/>
      <c r="B6" s="30" t="s">
        <v>70</v>
      </c>
      <c r="C6" s="35">
        <v>0.2</v>
      </c>
      <c r="D6" s="32"/>
      <c r="E6" s="33"/>
      <c r="F6" s="34"/>
      <c r="G6" s="25"/>
    </row>
    <row r="7" spans="1:7" ht="15.5" x14ac:dyDescent="0.35">
      <c r="A7" s="27"/>
      <c r="B7" s="30" t="s">
        <v>71</v>
      </c>
      <c r="C7" s="31">
        <v>0</v>
      </c>
      <c r="D7" s="32"/>
      <c r="E7" s="33"/>
      <c r="F7" s="34"/>
      <c r="G7" s="25"/>
    </row>
    <row r="8" spans="1:7" ht="15.5" x14ac:dyDescent="0.35">
      <c r="A8" s="27"/>
      <c r="B8" s="30" t="s">
        <v>72</v>
      </c>
      <c r="C8" s="31">
        <f>Loan_Amount-C7</f>
        <v>75000</v>
      </c>
      <c r="D8" s="32"/>
      <c r="E8" s="33"/>
      <c r="F8" s="34"/>
      <c r="G8" s="25"/>
    </row>
    <row r="9" spans="1:7" ht="15.5" x14ac:dyDescent="0.35">
      <c r="A9" s="27"/>
      <c r="B9" s="36" t="s">
        <v>73</v>
      </c>
      <c r="C9" s="37">
        <v>10</v>
      </c>
      <c r="D9" s="38"/>
      <c r="E9" s="33" t="s">
        <v>74</v>
      </c>
      <c r="F9" s="34">
        <f>Payment*Loan_Term*12-Total_Interest</f>
        <v>75000</v>
      </c>
      <c r="G9" s="25"/>
    </row>
    <row r="10" spans="1:7" ht="15.5" x14ac:dyDescent="0.35">
      <c r="A10" s="27"/>
      <c r="B10" s="36" t="s">
        <v>75</v>
      </c>
      <c r="C10" s="35">
        <v>4.4999999999999998E-2</v>
      </c>
      <c r="D10" s="38"/>
      <c r="E10" s="33" t="s">
        <v>76</v>
      </c>
      <c r="F10" s="34">
        <f>Total_Interest+Total_Principal</f>
        <v>93274.799999999988</v>
      </c>
      <c r="G10" s="25"/>
    </row>
    <row r="11" spans="1:7" ht="15.5" x14ac:dyDescent="0.35">
      <c r="A11" s="27"/>
      <c r="B11" s="36" t="s">
        <v>77</v>
      </c>
      <c r="C11" s="39">
        <v>777.29</v>
      </c>
      <c r="D11" s="32"/>
      <c r="E11" s="40"/>
      <c r="F11" s="34"/>
      <c r="G11" s="25"/>
    </row>
    <row r="12" spans="1:7" ht="16" thickBot="1" x14ac:dyDescent="0.4">
      <c r="A12" s="41"/>
      <c r="B12" s="42"/>
      <c r="C12" s="43"/>
      <c r="D12" s="44"/>
      <c r="E12" s="45"/>
      <c r="F12" s="46"/>
      <c r="G12" s="25"/>
    </row>
    <row r="14" spans="1:7" ht="29" x14ac:dyDescent="0.35">
      <c r="A14" s="47" t="s">
        <v>78</v>
      </c>
      <c r="B14" s="48" t="s">
        <v>79</v>
      </c>
      <c r="C14" s="47" t="s">
        <v>17</v>
      </c>
      <c r="D14" s="47" t="s">
        <v>80</v>
      </c>
      <c r="E14" s="47" t="s">
        <v>81</v>
      </c>
      <c r="F14" s="48" t="s">
        <v>82</v>
      </c>
    </row>
    <row r="15" spans="1:7" ht="15.5" x14ac:dyDescent="0.35">
      <c r="A15" s="50">
        <v>1</v>
      </c>
      <c r="B15" s="49">
        <f>Total_Cost</f>
        <v>93274.799999999988</v>
      </c>
      <c r="C15" s="49">
        <f t="shared" ref="C15:C46" si="0">B15*(Rate/12)</f>
        <v>349.78049999999996</v>
      </c>
      <c r="D15" s="51">
        <f t="shared" ref="D15:D46" si="1">Payment-C15</f>
        <v>427.5095</v>
      </c>
      <c r="E15" s="51">
        <f>C15+D15</f>
        <v>777.29</v>
      </c>
      <c r="F15" s="51">
        <f>B15-E15</f>
        <v>92497.51</v>
      </c>
    </row>
    <row r="16" spans="1:7" ht="15.5" x14ac:dyDescent="0.35">
      <c r="A16" s="50">
        <v>2</v>
      </c>
      <c r="B16" s="51">
        <f>F15</f>
        <v>92497.51</v>
      </c>
      <c r="C16" s="49">
        <f t="shared" si="0"/>
        <v>346.86566249999998</v>
      </c>
      <c r="D16" s="51">
        <f t="shared" si="1"/>
        <v>430.42433749999998</v>
      </c>
      <c r="E16" s="51">
        <f t="shared" ref="E16:E79" si="2">C16+D16</f>
        <v>777.29</v>
      </c>
      <c r="F16" s="51">
        <f t="shared" ref="F16:F79" si="3">B16-E16</f>
        <v>91720.22</v>
      </c>
    </row>
    <row r="17" spans="1:6" ht="15.5" x14ac:dyDescent="0.35">
      <c r="A17" s="50">
        <v>3</v>
      </c>
      <c r="B17" s="51">
        <f t="shared" ref="B17:B80" si="4">F16</f>
        <v>91720.22</v>
      </c>
      <c r="C17" s="49">
        <f t="shared" si="0"/>
        <v>343.95082500000001</v>
      </c>
      <c r="D17" s="51">
        <f t="shared" si="1"/>
        <v>433.33917499999995</v>
      </c>
      <c r="E17" s="51">
        <f t="shared" si="2"/>
        <v>777.29</v>
      </c>
      <c r="F17" s="51">
        <f t="shared" si="3"/>
        <v>90942.930000000008</v>
      </c>
    </row>
    <row r="18" spans="1:6" ht="15.5" x14ac:dyDescent="0.35">
      <c r="A18" s="50">
        <v>4</v>
      </c>
      <c r="B18" s="51">
        <f t="shared" si="4"/>
        <v>90942.930000000008</v>
      </c>
      <c r="C18" s="49">
        <f t="shared" si="0"/>
        <v>341.03598750000003</v>
      </c>
      <c r="D18" s="51">
        <f t="shared" si="1"/>
        <v>436.25401249999993</v>
      </c>
      <c r="E18" s="51">
        <f t="shared" si="2"/>
        <v>777.29</v>
      </c>
      <c r="F18" s="51">
        <f t="shared" si="3"/>
        <v>90165.640000000014</v>
      </c>
    </row>
    <row r="19" spans="1:6" ht="15.5" x14ac:dyDescent="0.35">
      <c r="A19" s="50">
        <v>5</v>
      </c>
      <c r="B19" s="51">
        <f t="shared" si="4"/>
        <v>90165.640000000014</v>
      </c>
      <c r="C19" s="49">
        <f t="shared" si="0"/>
        <v>338.12115000000006</v>
      </c>
      <c r="D19" s="51">
        <f t="shared" si="1"/>
        <v>439.16884999999991</v>
      </c>
      <c r="E19" s="51">
        <f t="shared" si="2"/>
        <v>777.29</v>
      </c>
      <c r="F19" s="51">
        <f t="shared" si="3"/>
        <v>89388.35000000002</v>
      </c>
    </row>
    <row r="20" spans="1:6" ht="15.5" x14ac:dyDescent="0.35">
      <c r="A20" s="50">
        <v>6</v>
      </c>
      <c r="B20" s="51">
        <f t="shared" si="4"/>
        <v>89388.35000000002</v>
      </c>
      <c r="C20" s="49">
        <f t="shared" si="0"/>
        <v>335.20631250000008</v>
      </c>
      <c r="D20" s="51">
        <f t="shared" si="1"/>
        <v>442.08368749999988</v>
      </c>
      <c r="E20" s="51">
        <f t="shared" si="2"/>
        <v>777.29</v>
      </c>
      <c r="F20" s="51">
        <f t="shared" si="3"/>
        <v>88611.060000000027</v>
      </c>
    </row>
    <row r="21" spans="1:6" ht="15.5" x14ac:dyDescent="0.35">
      <c r="A21" s="50">
        <v>7</v>
      </c>
      <c r="B21" s="51">
        <f t="shared" si="4"/>
        <v>88611.060000000027</v>
      </c>
      <c r="C21" s="49">
        <f t="shared" si="0"/>
        <v>332.2914750000001</v>
      </c>
      <c r="D21" s="51">
        <f t="shared" si="1"/>
        <v>444.99852499999986</v>
      </c>
      <c r="E21" s="51">
        <f t="shared" si="2"/>
        <v>777.29</v>
      </c>
      <c r="F21" s="51">
        <f t="shared" si="3"/>
        <v>87833.770000000033</v>
      </c>
    </row>
    <row r="22" spans="1:6" ht="15.5" x14ac:dyDescent="0.35">
      <c r="A22" s="50">
        <v>8</v>
      </c>
      <c r="B22" s="51">
        <f t="shared" si="4"/>
        <v>87833.770000000033</v>
      </c>
      <c r="C22" s="49">
        <f t="shared" si="0"/>
        <v>329.37663750000013</v>
      </c>
      <c r="D22" s="51">
        <f t="shared" si="1"/>
        <v>447.91336249999983</v>
      </c>
      <c r="E22" s="51">
        <f t="shared" si="2"/>
        <v>777.29</v>
      </c>
      <c r="F22" s="51">
        <f t="shared" si="3"/>
        <v>87056.48000000004</v>
      </c>
    </row>
    <row r="23" spans="1:6" ht="15.5" x14ac:dyDescent="0.35">
      <c r="A23" s="50">
        <v>9</v>
      </c>
      <c r="B23" s="51">
        <f t="shared" si="4"/>
        <v>87056.48000000004</v>
      </c>
      <c r="C23" s="49">
        <f t="shared" si="0"/>
        <v>326.46180000000015</v>
      </c>
      <c r="D23" s="51">
        <f t="shared" si="1"/>
        <v>450.82819999999981</v>
      </c>
      <c r="E23" s="51">
        <f t="shared" si="2"/>
        <v>777.29</v>
      </c>
      <c r="F23" s="51">
        <f t="shared" si="3"/>
        <v>86279.190000000046</v>
      </c>
    </row>
    <row r="24" spans="1:6" ht="15.5" x14ac:dyDescent="0.35">
      <c r="A24" s="50">
        <v>10</v>
      </c>
      <c r="B24" s="51">
        <f t="shared" si="4"/>
        <v>86279.190000000046</v>
      </c>
      <c r="C24" s="49">
        <f t="shared" si="0"/>
        <v>323.54696250000018</v>
      </c>
      <c r="D24" s="51">
        <f t="shared" si="1"/>
        <v>453.74303749999979</v>
      </c>
      <c r="E24" s="51">
        <f t="shared" si="2"/>
        <v>777.29</v>
      </c>
      <c r="F24" s="51">
        <f t="shared" si="3"/>
        <v>85501.900000000052</v>
      </c>
    </row>
    <row r="25" spans="1:6" ht="15.5" x14ac:dyDescent="0.35">
      <c r="A25" s="50">
        <v>11</v>
      </c>
      <c r="B25" s="51">
        <f t="shared" si="4"/>
        <v>85501.900000000052</v>
      </c>
      <c r="C25" s="49">
        <f t="shared" si="0"/>
        <v>320.6321250000002</v>
      </c>
      <c r="D25" s="51">
        <f t="shared" si="1"/>
        <v>456.65787499999976</v>
      </c>
      <c r="E25" s="51">
        <f t="shared" si="2"/>
        <v>777.29</v>
      </c>
      <c r="F25" s="51">
        <f t="shared" si="3"/>
        <v>84724.610000000059</v>
      </c>
    </row>
    <row r="26" spans="1:6" ht="15.5" x14ac:dyDescent="0.35">
      <c r="A26" s="50">
        <v>12</v>
      </c>
      <c r="B26" s="51">
        <f t="shared" si="4"/>
        <v>84724.610000000059</v>
      </c>
      <c r="C26" s="49">
        <f t="shared" si="0"/>
        <v>317.71728750000023</v>
      </c>
      <c r="D26" s="51">
        <f t="shared" si="1"/>
        <v>459.57271249999974</v>
      </c>
      <c r="E26" s="51">
        <f t="shared" si="2"/>
        <v>777.29</v>
      </c>
      <c r="F26" s="51">
        <f t="shared" si="3"/>
        <v>83947.320000000065</v>
      </c>
    </row>
    <row r="27" spans="1:6" ht="15.5" x14ac:dyDescent="0.35">
      <c r="A27" s="50">
        <v>13</v>
      </c>
      <c r="B27" s="51">
        <f t="shared" si="4"/>
        <v>83947.320000000065</v>
      </c>
      <c r="C27" s="49">
        <f t="shared" si="0"/>
        <v>314.80245000000025</v>
      </c>
      <c r="D27" s="51">
        <f t="shared" si="1"/>
        <v>462.48754999999971</v>
      </c>
      <c r="E27" s="51">
        <f t="shared" si="2"/>
        <v>777.29</v>
      </c>
      <c r="F27" s="51">
        <f t="shared" si="3"/>
        <v>83170.030000000072</v>
      </c>
    </row>
    <row r="28" spans="1:6" ht="15.5" x14ac:dyDescent="0.35">
      <c r="A28" s="50">
        <v>14</v>
      </c>
      <c r="B28" s="51">
        <f t="shared" si="4"/>
        <v>83170.030000000072</v>
      </c>
      <c r="C28" s="49">
        <f t="shared" si="0"/>
        <v>311.88761250000027</v>
      </c>
      <c r="D28" s="51">
        <f t="shared" si="1"/>
        <v>465.40238749999969</v>
      </c>
      <c r="E28" s="51">
        <f t="shared" si="2"/>
        <v>777.29</v>
      </c>
      <c r="F28" s="51">
        <f t="shared" si="3"/>
        <v>82392.740000000078</v>
      </c>
    </row>
    <row r="29" spans="1:6" ht="15.5" x14ac:dyDescent="0.35">
      <c r="A29" s="50">
        <v>15</v>
      </c>
      <c r="B29" s="51">
        <f t="shared" si="4"/>
        <v>82392.740000000078</v>
      </c>
      <c r="C29" s="49">
        <f t="shared" si="0"/>
        <v>308.9727750000003</v>
      </c>
      <c r="D29" s="51">
        <f t="shared" si="1"/>
        <v>468.31722499999967</v>
      </c>
      <c r="E29" s="51">
        <f t="shared" si="2"/>
        <v>777.29</v>
      </c>
      <c r="F29" s="51">
        <f t="shared" si="3"/>
        <v>81615.450000000084</v>
      </c>
    </row>
    <row r="30" spans="1:6" ht="15.5" x14ac:dyDescent="0.35">
      <c r="A30" s="50">
        <v>16</v>
      </c>
      <c r="B30" s="51">
        <f t="shared" si="4"/>
        <v>81615.450000000084</v>
      </c>
      <c r="C30" s="49">
        <f t="shared" si="0"/>
        <v>306.05793750000032</v>
      </c>
      <c r="D30" s="51">
        <f t="shared" si="1"/>
        <v>471.23206249999964</v>
      </c>
      <c r="E30" s="51">
        <f t="shared" si="2"/>
        <v>777.29</v>
      </c>
      <c r="F30" s="51">
        <f t="shared" si="3"/>
        <v>80838.160000000091</v>
      </c>
    </row>
    <row r="31" spans="1:6" ht="15.5" x14ac:dyDescent="0.35">
      <c r="A31" s="50">
        <v>17</v>
      </c>
      <c r="B31" s="51">
        <f t="shared" si="4"/>
        <v>80838.160000000091</v>
      </c>
      <c r="C31" s="49">
        <f t="shared" si="0"/>
        <v>303.14310000000035</v>
      </c>
      <c r="D31" s="51">
        <f t="shared" si="1"/>
        <v>474.14689999999962</v>
      </c>
      <c r="E31" s="51">
        <f t="shared" si="2"/>
        <v>777.29</v>
      </c>
      <c r="F31" s="51">
        <f t="shared" si="3"/>
        <v>80060.870000000097</v>
      </c>
    </row>
    <row r="32" spans="1:6" ht="15.5" x14ac:dyDescent="0.35">
      <c r="A32" s="50">
        <v>18</v>
      </c>
      <c r="B32" s="51">
        <f t="shared" si="4"/>
        <v>80060.870000000097</v>
      </c>
      <c r="C32" s="49">
        <f t="shared" si="0"/>
        <v>300.22826250000037</v>
      </c>
      <c r="D32" s="51">
        <f t="shared" si="1"/>
        <v>477.06173749999959</v>
      </c>
      <c r="E32" s="51">
        <f t="shared" si="2"/>
        <v>777.29</v>
      </c>
      <c r="F32" s="51">
        <f t="shared" si="3"/>
        <v>79283.580000000104</v>
      </c>
    </row>
    <row r="33" spans="1:6" ht="15.5" x14ac:dyDescent="0.35">
      <c r="A33" s="50">
        <v>19</v>
      </c>
      <c r="B33" s="51">
        <f t="shared" si="4"/>
        <v>79283.580000000104</v>
      </c>
      <c r="C33" s="49">
        <f t="shared" si="0"/>
        <v>297.31342500000039</v>
      </c>
      <c r="D33" s="51">
        <f t="shared" si="1"/>
        <v>479.97657499999957</v>
      </c>
      <c r="E33" s="51">
        <f t="shared" si="2"/>
        <v>777.29</v>
      </c>
      <c r="F33" s="51">
        <f t="shared" si="3"/>
        <v>78506.29000000011</v>
      </c>
    </row>
    <row r="34" spans="1:6" ht="15.5" x14ac:dyDescent="0.35">
      <c r="A34" s="50">
        <v>20</v>
      </c>
      <c r="B34" s="51">
        <f t="shared" si="4"/>
        <v>78506.29000000011</v>
      </c>
      <c r="C34" s="49">
        <f t="shared" si="0"/>
        <v>294.39858750000042</v>
      </c>
      <c r="D34" s="51">
        <f t="shared" si="1"/>
        <v>482.89141249999955</v>
      </c>
      <c r="E34" s="51">
        <f t="shared" si="2"/>
        <v>777.29</v>
      </c>
      <c r="F34" s="51">
        <f t="shared" si="3"/>
        <v>77729.000000000116</v>
      </c>
    </row>
    <row r="35" spans="1:6" ht="15.5" x14ac:dyDescent="0.35">
      <c r="A35" s="50">
        <v>21</v>
      </c>
      <c r="B35" s="51">
        <f t="shared" si="4"/>
        <v>77729.000000000116</v>
      </c>
      <c r="C35" s="49">
        <f t="shared" si="0"/>
        <v>291.48375000000044</v>
      </c>
      <c r="D35" s="51">
        <f t="shared" si="1"/>
        <v>485.80624999999952</v>
      </c>
      <c r="E35" s="51">
        <f t="shared" si="2"/>
        <v>777.29</v>
      </c>
      <c r="F35" s="51">
        <f t="shared" si="3"/>
        <v>76951.710000000123</v>
      </c>
    </row>
    <row r="36" spans="1:6" ht="15.5" x14ac:dyDescent="0.35">
      <c r="A36" s="50">
        <v>22</v>
      </c>
      <c r="B36" s="51">
        <f t="shared" si="4"/>
        <v>76951.710000000123</v>
      </c>
      <c r="C36" s="49">
        <f t="shared" si="0"/>
        <v>288.56891250000047</v>
      </c>
      <c r="D36" s="51">
        <f t="shared" si="1"/>
        <v>488.7210874999995</v>
      </c>
      <c r="E36" s="51">
        <f t="shared" si="2"/>
        <v>777.29</v>
      </c>
      <c r="F36" s="51">
        <f t="shared" si="3"/>
        <v>76174.420000000129</v>
      </c>
    </row>
    <row r="37" spans="1:6" ht="15.5" x14ac:dyDescent="0.35">
      <c r="A37" s="50">
        <v>23</v>
      </c>
      <c r="B37" s="51">
        <f t="shared" si="4"/>
        <v>76174.420000000129</v>
      </c>
      <c r="C37" s="49">
        <f t="shared" si="0"/>
        <v>285.65407500000049</v>
      </c>
      <c r="D37" s="51">
        <f t="shared" si="1"/>
        <v>491.63592499999947</v>
      </c>
      <c r="E37" s="51">
        <f t="shared" si="2"/>
        <v>777.29</v>
      </c>
      <c r="F37" s="51">
        <f t="shared" si="3"/>
        <v>75397.130000000136</v>
      </c>
    </row>
    <row r="38" spans="1:6" ht="15.5" x14ac:dyDescent="0.35">
      <c r="A38" s="50">
        <v>24</v>
      </c>
      <c r="B38" s="51">
        <f t="shared" si="4"/>
        <v>75397.130000000136</v>
      </c>
      <c r="C38" s="49">
        <f t="shared" si="0"/>
        <v>282.73923750000051</v>
      </c>
      <c r="D38" s="51">
        <f t="shared" si="1"/>
        <v>494.55076249999945</v>
      </c>
      <c r="E38" s="51">
        <f t="shared" si="2"/>
        <v>777.29</v>
      </c>
      <c r="F38" s="51">
        <f t="shared" si="3"/>
        <v>74619.840000000142</v>
      </c>
    </row>
    <row r="39" spans="1:6" ht="15.5" x14ac:dyDescent="0.35">
      <c r="A39" s="50">
        <v>25</v>
      </c>
      <c r="B39" s="51">
        <f t="shared" si="4"/>
        <v>74619.840000000142</v>
      </c>
      <c r="C39" s="49">
        <f t="shared" si="0"/>
        <v>279.82440000000054</v>
      </c>
      <c r="D39" s="51">
        <f t="shared" si="1"/>
        <v>497.46559999999943</v>
      </c>
      <c r="E39" s="51">
        <f t="shared" si="2"/>
        <v>777.29</v>
      </c>
      <c r="F39" s="51">
        <f t="shared" si="3"/>
        <v>73842.550000000148</v>
      </c>
    </row>
    <row r="40" spans="1:6" ht="15.5" x14ac:dyDescent="0.35">
      <c r="A40" s="50">
        <v>26</v>
      </c>
      <c r="B40" s="51">
        <f t="shared" si="4"/>
        <v>73842.550000000148</v>
      </c>
      <c r="C40" s="49">
        <f t="shared" si="0"/>
        <v>276.90956250000056</v>
      </c>
      <c r="D40" s="51">
        <f t="shared" si="1"/>
        <v>500.3804374999994</v>
      </c>
      <c r="E40" s="51">
        <f t="shared" si="2"/>
        <v>777.29</v>
      </c>
      <c r="F40" s="51">
        <f t="shared" si="3"/>
        <v>73065.260000000155</v>
      </c>
    </row>
    <row r="41" spans="1:6" ht="15.5" x14ac:dyDescent="0.35">
      <c r="A41" s="50">
        <v>27</v>
      </c>
      <c r="B41" s="51">
        <f t="shared" si="4"/>
        <v>73065.260000000155</v>
      </c>
      <c r="C41" s="49">
        <f t="shared" si="0"/>
        <v>273.99472500000059</v>
      </c>
      <c r="D41" s="51">
        <f t="shared" si="1"/>
        <v>503.29527499999938</v>
      </c>
      <c r="E41" s="51">
        <f t="shared" si="2"/>
        <v>777.29</v>
      </c>
      <c r="F41" s="51">
        <f t="shared" si="3"/>
        <v>72287.970000000161</v>
      </c>
    </row>
    <row r="42" spans="1:6" ht="15.5" x14ac:dyDescent="0.35">
      <c r="A42" s="50">
        <v>28</v>
      </c>
      <c r="B42" s="51">
        <f t="shared" si="4"/>
        <v>72287.970000000161</v>
      </c>
      <c r="C42" s="49">
        <f t="shared" si="0"/>
        <v>271.07988750000061</v>
      </c>
      <c r="D42" s="51">
        <f t="shared" si="1"/>
        <v>506.21011249999935</v>
      </c>
      <c r="E42" s="51">
        <f t="shared" si="2"/>
        <v>777.29</v>
      </c>
      <c r="F42" s="51">
        <f t="shared" si="3"/>
        <v>71510.680000000168</v>
      </c>
    </row>
    <row r="43" spans="1:6" ht="15.5" x14ac:dyDescent="0.35">
      <c r="A43" s="50">
        <v>29</v>
      </c>
      <c r="B43" s="51">
        <f t="shared" si="4"/>
        <v>71510.680000000168</v>
      </c>
      <c r="C43" s="49">
        <f t="shared" si="0"/>
        <v>268.16505000000063</v>
      </c>
      <c r="D43" s="51">
        <f t="shared" si="1"/>
        <v>509.12494999999933</v>
      </c>
      <c r="E43" s="51">
        <f t="shared" si="2"/>
        <v>777.29</v>
      </c>
      <c r="F43" s="51">
        <f t="shared" si="3"/>
        <v>70733.390000000174</v>
      </c>
    </row>
    <row r="44" spans="1:6" ht="15.5" x14ac:dyDescent="0.35">
      <c r="A44" s="50">
        <v>30</v>
      </c>
      <c r="B44" s="51">
        <f t="shared" si="4"/>
        <v>70733.390000000174</v>
      </c>
      <c r="C44" s="49">
        <f t="shared" si="0"/>
        <v>265.25021250000066</v>
      </c>
      <c r="D44" s="51">
        <f t="shared" si="1"/>
        <v>512.03978749999931</v>
      </c>
      <c r="E44" s="51">
        <f t="shared" si="2"/>
        <v>777.29</v>
      </c>
      <c r="F44" s="51">
        <f t="shared" si="3"/>
        <v>69956.10000000018</v>
      </c>
    </row>
    <row r="45" spans="1:6" ht="15.5" x14ac:dyDescent="0.35">
      <c r="A45" s="50">
        <v>31</v>
      </c>
      <c r="B45" s="51">
        <f t="shared" si="4"/>
        <v>69956.10000000018</v>
      </c>
      <c r="C45" s="49">
        <f t="shared" si="0"/>
        <v>262.33537500000068</v>
      </c>
      <c r="D45" s="51">
        <f t="shared" si="1"/>
        <v>514.95462499999928</v>
      </c>
      <c r="E45" s="51">
        <f t="shared" si="2"/>
        <v>777.29</v>
      </c>
      <c r="F45" s="51">
        <f t="shared" si="3"/>
        <v>69178.810000000187</v>
      </c>
    </row>
    <row r="46" spans="1:6" ht="15.5" x14ac:dyDescent="0.35">
      <c r="A46" s="50">
        <v>32</v>
      </c>
      <c r="B46" s="51">
        <f t="shared" si="4"/>
        <v>69178.810000000187</v>
      </c>
      <c r="C46" s="49">
        <f t="shared" si="0"/>
        <v>259.42053750000071</v>
      </c>
      <c r="D46" s="51">
        <f t="shared" si="1"/>
        <v>517.86946249999926</v>
      </c>
      <c r="E46" s="51">
        <f t="shared" si="2"/>
        <v>777.29</v>
      </c>
      <c r="F46" s="51">
        <f t="shared" si="3"/>
        <v>68401.520000000193</v>
      </c>
    </row>
    <row r="47" spans="1:6" ht="15.5" x14ac:dyDescent="0.35">
      <c r="A47" s="50">
        <v>33</v>
      </c>
      <c r="B47" s="51">
        <f t="shared" si="4"/>
        <v>68401.520000000193</v>
      </c>
      <c r="C47" s="49">
        <f t="shared" ref="C47:C110" si="5">B47*(Rate/12)</f>
        <v>256.50570000000073</v>
      </c>
      <c r="D47" s="51">
        <f t="shared" ref="D47:D110" si="6">Payment-C47</f>
        <v>520.78429999999923</v>
      </c>
      <c r="E47" s="51">
        <f t="shared" si="2"/>
        <v>777.29</v>
      </c>
      <c r="F47" s="51">
        <f t="shared" si="3"/>
        <v>67624.2300000002</v>
      </c>
    </row>
    <row r="48" spans="1:6" ht="15.5" x14ac:dyDescent="0.35">
      <c r="A48" s="50">
        <v>34</v>
      </c>
      <c r="B48" s="51">
        <f t="shared" si="4"/>
        <v>67624.2300000002</v>
      </c>
      <c r="C48" s="49">
        <f t="shared" si="5"/>
        <v>253.59086250000075</v>
      </c>
      <c r="D48" s="51">
        <f t="shared" si="6"/>
        <v>523.69913749999921</v>
      </c>
      <c r="E48" s="51">
        <f t="shared" si="2"/>
        <v>777.29</v>
      </c>
      <c r="F48" s="51">
        <f t="shared" si="3"/>
        <v>66846.940000000206</v>
      </c>
    </row>
    <row r="49" spans="1:6" ht="15.5" x14ac:dyDescent="0.35">
      <c r="A49" s="50">
        <v>35</v>
      </c>
      <c r="B49" s="51">
        <f t="shared" si="4"/>
        <v>66846.940000000206</v>
      </c>
      <c r="C49" s="49">
        <f t="shared" si="5"/>
        <v>250.67602500000078</v>
      </c>
      <c r="D49" s="51">
        <f t="shared" si="6"/>
        <v>526.61397499999919</v>
      </c>
      <c r="E49" s="51">
        <f t="shared" si="2"/>
        <v>777.29</v>
      </c>
      <c r="F49" s="51">
        <f t="shared" si="3"/>
        <v>66069.650000000212</v>
      </c>
    </row>
    <row r="50" spans="1:6" ht="15.5" x14ac:dyDescent="0.35">
      <c r="A50" s="50">
        <v>36</v>
      </c>
      <c r="B50" s="51">
        <f t="shared" si="4"/>
        <v>66069.650000000212</v>
      </c>
      <c r="C50" s="49">
        <f t="shared" si="5"/>
        <v>247.7611875000008</v>
      </c>
      <c r="D50" s="51">
        <f t="shared" si="6"/>
        <v>529.52881249999916</v>
      </c>
      <c r="E50" s="51">
        <f t="shared" si="2"/>
        <v>777.29</v>
      </c>
      <c r="F50" s="51">
        <f t="shared" si="3"/>
        <v>65292.360000000212</v>
      </c>
    </row>
    <row r="51" spans="1:6" ht="15.5" x14ac:dyDescent="0.35">
      <c r="A51" s="50">
        <v>37</v>
      </c>
      <c r="B51" s="51">
        <f t="shared" si="4"/>
        <v>65292.360000000212</v>
      </c>
      <c r="C51" s="49">
        <f t="shared" si="5"/>
        <v>244.8463500000008</v>
      </c>
      <c r="D51" s="51">
        <f t="shared" si="6"/>
        <v>532.44364999999914</v>
      </c>
      <c r="E51" s="51">
        <f t="shared" si="2"/>
        <v>777.29</v>
      </c>
      <c r="F51" s="51">
        <f t="shared" si="3"/>
        <v>64515.070000000211</v>
      </c>
    </row>
    <row r="52" spans="1:6" ht="15.5" x14ac:dyDescent="0.35">
      <c r="A52" s="50">
        <v>38</v>
      </c>
      <c r="B52" s="51">
        <f t="shared" si="4"/>
        <v>64515.070000000211</v>
      </c>
      <c r="C52" s="49">
        <f t="shared" si="5"/>
        <v>241.93151250000079</v>
      </c>
      <c r="D52" s="51">
        <f t="shared" si="6"/>
        <v>535.35848749999923</v>
      </c>
      <c r="E52" s="51">
        <f t="shared" si="2"/>
        <v>777.29</v>
      </c>
      <c r="F52" s="51">
        <f t="shared" si="3"/>
        <v>63737.78000000021</v>
      </c>
    </row>
    <row r="53" spans="1:6" ht="15.5" x14ac:dyDescent="0.35">
      <c r="A53" s="50">
        <v>39</v>
      </c>
      <c r="B53" s="51">
        <f t="shared" si="4"/>
        <v>63737.78000000021</v>
      </c>
      <c r="C53" s="49">
        <f t="shared" si="5"/>
        <v>239.01667500000079</v>
      </c>
      <c r="D53" s="51">
        <f t="shared" si="6"/>
        <v>538.2733249999992</v>
      </c>
      <c r="E53" s="51">
        <f t="shared" si="2"/>
        <v>777.29</v>
      </c>
      <c r="F53" s="51">
        <f t="shared" si="3"/>
        <v>62960.490000000209</v>
      </c>
    </row>
    <row r="54" spans="1:6" ht="15.5" x14ac:dyDescent="0.35">
      <c r="A54" s="50">
        <v>40</v>
      </c>
      <c r="B54" s="51">
        <f t="shared" si="4"/>
        <v>62960.490000000209</v>
      </c>
      <c r="C54" s="49">
        <f t="shared" si="5"/>
        <v>236.10183750000078</v>
      </c>
      <c r="D54" s="51">
        <f t="shared" si="6"/>
        <v>541.18816249999918</v>
      </c>
      <c r="E54" s="51">
        <f t="shared" si="2"/>
        <v>777.29</v>
      </c>
      <c r="F54" s="51">
        <f t="shared" si="3"/>
        <v>62183.200000000208</v>
      </c>
    </row>
    <row r="55" spans="1:6" ht="15.5" x14ac:dyDescent="0.35">
      <c r="A55" s="50">
        <v>41</v>
      </c>
      <c r="B55" s="51">
        <f t="shared" si="4"/>
        <v>62183.200000000208</v>
      </c>
      <c r="C55" s="49">
        <f t="shared" si="5"/>
        <v>233.18700000000078</v>
      </c>
      <c r="D55" s="51">
        <f t="shared" si="6"/>
        <v>544.10299999999916</v>
      </c>
      <c r="E55" s="51">
        <f t="shared" si="2"/>
        <v>777.29</v>
      </c>
      <c r="F55" s="51">
        <f t="shared" si="3"/>
        <v>61405.910000000207</v>
      </c>
    </row>
    <row r="56" spans="1:6" ht="15.5" x14ac:dyDescent="0.35">
      <c r="A56" s="50">
        <v>42</v>
      </c>
      <c r="B56" s="51">
        <f t="shared" si="4"/>
        <v>61405.910000000207</v>
      </c>
      <c r="C56" s="49">
        <f t="shared" si="5"/>
        <v>230.27216250000077</v>
      </c>
      <c r="D56" s="51">
        <f t="shared" si="6"/>
        <v>547.01783749999913</v>
      </c>
      <c r="E56" s="51">
        <f t="shared" si="2"/>
        <v>777.29</v>
      </c>
      <c r="F56" s="51">
        <f t="shared" si="3"/>
        <v>60628.620000000206</v>
      </c>
    </row>
    <row r="57" spans="1:6" ht="15.5" x14ac:dyDescent="0.35">
      <c r="A57" s="50">
        <v>43</v>
      </c>
      <c r="B57" s="51">
        <f t="shared" si="4"/>
        <v>60628.620000000206</v>
      </c>
      <c r="C57" s="49">
        <f t="shared" si="5"/>
        <v>227.35732500000077</v>
      </c>
      <c r="D57" s="51">
        <f t="shared" si="6"/>
        <v>549.93267499999922</v>
      </c>
      <c r="E57" s="51">
        <f t="shared" si="2"/>
        <v>777.29</v>
      </c>
      <c r="F57" s="51">
        <f t="shared" si="3"/>
        <v>59851.330000000205</v>
      </c>
    </row>
    <row r="58" spans="1:6" ht="15.5" x14ac:dyDescent="0.35">
      <c r="A58" s="50">
        <v>44</v>
      </c>
      <c r="B58" s="51">
        <f t="shared" si="4"/>
        <v>59851.330000000205</v>
      </c>
      <c r="C58" s="49">
        <f t="shared" si="5"/>
        <v>224.44248750000077</v>
      </c>
      <c r="D58" s="51">
        <f t="shared" si="6"/>
        <v>552.8475124999992</v>
      </c>
      <c r="E58" s="51">
        <f t="shared" si="2"/>
        <v>777.29</v>
      </c>
      <c r="F58" s="51">
        <f t="shared" si="3"/>
        <v>59074.040000000205</v>
      </c>
    </row>
    <row r="59" spans="1:6" ht="15.5" x14ac:dyDescent="0.35">
      <c r="A59" s="50">
        <v>45</v>
      </c>
      <c r="B59" s="51">
        <f t="shared" si="4"/>
        <v>59074.040000000205</v>
      </c>
      <c r="C59" s="49">
        <f t="shared" si="5"/>
        <v>221.52765000000076</v>
      </c>
      <c r="D59" s="51">
        <f t="shared" si="6"/>
        <v>555.76234999999917</v>
      </c>
      <c r="E59" s="51">
        <f t="shared" si="2"/>
        <v>777.29</v>
      </c>
      <c r="F59" s="51">
        <f t="shared" si="3"/>
        <v>58296.750000000204</v>
      </c>
    </row>
    <row r="60" spans="1:6" ht="15.5" x14ac:dyDescent="0.35">
      <c r="A60" s="50">
        <v>46</v>
      </c>
      <c r="B60" s="51">
        <f t="shared" si="4"/>
        <v>58296.750000000204</v>
      </c>
      <c r="C60" s="49">
        <f t="shared" si="5"/>
        <v>218.61281250000076</v>
      </c>
      <c r="D60" s="51">
        <f t="shared" si="6"/>
        <v>558.67718749999926</v>
      </c>
      <c r="E60" s="51">
        <f t="shared" si="2"/>
        <v>777.29</v>
      </c>
      <c r="F60" s="51">
        <f t="shared" si="3"/>
        <v>57519.460000000203</v>
      </c>
    </row>
    <row r="61" spans="1:6" ht="15.5" x14ac:dyDescent="0.35">
      <c r="A61" s="50">
        <v>47</v>
      </c>
      <c r="B61" s="51">
        <f t="shared" si="4"/>
        <v>57519.460000000203</v>
      </c>
      <c r="C61" s="49">
        <f t="shared" si="5"/>
        <v>215.69797500000075</v>
      </c>
      <c r="D61" s="51">
        <f t="shared" si="6"/>
        <v>561.59202499999924</v>
      </c>
      <c r="E61" s="51">
        <f t="shared" si="2"/>
        <v>777.29</v>
      </c>
      <c r="F61" s="51">
        <f t="shared" si="3"/>
        <v>56742.170000000202</v>
      </c>
    </row>
    <row r="62" spans="1:6" ht="15.5" x14ac:dyDescent="0.35">
      <c r="A62" s="50">
        <v>48</v>
      </c>
      <c r="B62" s="51">
        <f t="shared" si="4"/>
        <v>56742.170000000202</v>
      </c>
      <c r="C62" s="49">
        <f t="shared" si="5"/>
        <v>212.78313750000075</v>
      </c>
      <c r="D62" s="51">
        <f t="shared" si="6"/>
        <v>564.50686249999922</v>
      </c>
      <c r="E62" s="51">
        <f t="shared" si="2"/>
        <v>777.29</v>
      </c>
      <c r="F62" s="51">
        <f t="shared" si="3"/>
        <v>55964.880000000201</v>
      </c>
    </row>
    <row r="63" spans="1:6" ht="15.5" x14ac:dyDescent="0.35">
      <c r="A63" s="50">
        <v>49</v>
      </c>
      <c r="B63" s="51">
        <f t="shared" si="4"/>
        <v>55964.880000000201</v>
      </c>
      <c r="C63" s="49">
        <f t="shared" si="5"/>
        <v>209.86830000000074</v>
      </c>
      <c r="D63" s="51">
        <f t="shared" si="6"/>
        <v>567.42169999999919</v>
      </c>
      <c r="E63" s="51">
        <f t="shared" si="2"/>
        <v>777.29</v>
      </c>
      <c r="F63" s="51">
        <f t="shared" si="3"/>
        <v>55187.5900000002</v>
      </c>
    </row>
    <row r="64" spans="1:6" ht="15.5" x14ac:dyDescent="0.35">
      <c r="A64" s="50">
        <v>50</v>
      </c>
      <c r="B64" s="51">
        <f t="shared" si="4"/>
        <v>55187.5900000002</v>
      </c>
      <c r="C64" s="49">
        <f t="shared" si="5"/>
        <v>206.95346250000074</v>
      </c>
      <c r="D64" s="51">
        <f t="shared" si="6"/>
        <v>570.33653749999917</v>
      </c>
      <c r="E64" s="51">
        <f t="shared" si="2"/>
        <v>777.29</v>
      </c>
      <c r="F64" s="51">
        <f t="shared" si="3"/>
        <v>54410.300000000199</v>
      </c>
    </row>
    <row r="65" spans="1:6" ht="15.5" x14ac:dyDescent="0.35">
      <c r="A65" s="50">
        <v>51</v>
      </c>
      <c r="B65" s="51">
        <f t="shared" si="4"/>
        <v>54410.300000000199</v>
      </c>
      <c r="C65" s="49">
        <f t="shared" si="5"/>
        <v>204.03862500000074</v>
      </c>
      <c r="D65" s="51">
        <f t="shared" si="6"/>
        <v>573.25137499999926</v>
      </c>
      <c r="E65" s="51">
        <f t="shared" si="2"/>
        <v>777.29</v>
      </c>
      <c r="F65" s="51">
        <f t="shared" si="3"/>
        <v>53633.010000000198</v>
      </c>
    </row>
    <row r="66" spans="1:6" ht="15.5" x14ac:dyDescent="0.35">
      <c r="A66" s="50">
        <v>52</v>
      </c>
      <c r="B66" s="51">
        <f t="shared" si="4"/>
        <v>53633.010000000198</v>
      </c>
      <c r="C66" s="49">
        <f t="shared" si="5"/>
        <v>201.12378750000073</v>
      </c>
      <c r="D66" s="51">
        <f t="shared" si="6"/>
        <v>576.16621249999923</v>
      </c>
      <c r="E66" s="51">
        <f t="shared" si="2"/>
        <v>777.29</v>
      </c>
      <c r="F66" s="51">
        <f t="shared" si="3"/>
        <v>52855.720000000198</v>
      </c>
    </row>
    <row r="67" spans="1:6" ht="15.5" x14ac:dyDescent="0.35">
      <c r="A67" s="50">
        <v>53</v>
      </c>
      <c r="B67" s="51">
        <f t="shared" si="4"/>
        <v>52855.720000000198</v>
      </c>
      <c r="C67" s="49">
        <f t="shared" si="5"/>
        <v>198.20895000000073</v>
      </c>
      <c r="D67" s="51">
        <f t="shared" si="6"/>
        <v>579.08104999999921</v>
      </c>
      <c r="E67" s="51">
        <f t="shared" si="2"/>
        <v>777.29</v>
      </c>
      <c r="F67" s="51">
        <f t="shared" si="3"/>
        <v>52078.430000000197</v>
      </c>
    </row>
    <row r="68" spans="1:6" ht="15.5" x14ac:dyDescent="0.35">
      <c r="A68" s="50">
        <v>54</v>
      </c>
      <c r="B68" s="51">
        <f t="shared" si="4"/>
        <v>52078.430000000197</v>
      </c>
      <c r="C68" s="49">
        <f t="shared" si="5"/>
        <v>195.29411250000072</v>
      </c>
      <c r="D68" s="51">
        <f t="shared" si="6"/>
        <v>581.9958874999993</v>
      </c>
      <c r="E68" s="51">
        <f t="shared" si="2"/>
        <v>777.29</v>
      </c>
      <c r="F68" s="51">
        <f t="shared" si="3"/>
        <v>51301.140000000196</v>
      </c>
    </row>
    <row r="69" spans="1:6" ht="15.5" x14ac:dyDescent="0.35">
      <c r="A69" s="50">
        <v>55</v>
      </c>
      <c r="B69" s="51">
        <f t="shared" si="4"/>
        <v>51301.140000000196</v>
      </c>
      <c r="C69" s="49">
        <f t="shared" si="5"/>
        <v>192.37927500000072</v>
      </c>
      <c r="D69" s="51">
        <f t="shared" si="6"/>
        <v>584.91072499999927</v>
      </c>
      <c r="E69" s="51">
        <f t="shared" si="2"/>
        <v>777.29</v>
      </c>
      <c r="F69" s="51">
        <f t="shared" si="3"/>
        <v>50523.850000000195</v>
      </c>
    </row>
    <row r="70" spans="1:6" ht="15.5" x14ac:dyDescent="0.35">
      <c r="A70" s="50">
        <v>56</v>
      </c>
      <c r="B70" s="51">
        <f t="shared" si="4"/>
        <v>50523.850000000195</v>
      </c>
      <c r="C70" s="49">
        <f t="shared" si="5"/>
        <v>189.46443750000071</v>
      </c>
      <c r="D70" s="51">
        <f t="shared" si="6"/>
        <v>587.82556249999925</v>
      </c>
      <c r="E70" s="51">
        <f t="shared" si="2"/>
        <v>777.29</v>
      </c>
      <c r="F70" s="51">
        <f t="shared" si="3"/>
        <v>49746.560000000194</v>
      </c>
    </row>
    <row r="71" spans="1:6" ht="15.5" x14ac:dyDescent="0.35">
      <c r="A71" s="50">
        <v>57</v>
      </c>
      <c r="B71" s="51">
        <f t="shared" si="4"/>
        <v>49746.560000000194</v>
      </c>
      <c r="C71" s="49">
        <f t="shared" si="5"/>
        <v>186.54960000000071</v>
      </c>
      <c r="D71" s="51">
        <f t="shared" si="6"/>
        <v>590.74039999999923</v>
      </c>
      <c r="E71" s="51">
        <f t="shared" si="2"/>
        <v>777.29</v>
      </c>
      <c r="F71" s="51">
        <f t="shared" si="3"/>
        <v>48969.270000000193</v>
      </c>
    </row>
    <row r="72" spans="1:6" ht="15.5" x14ac:dyDescent="0.35">
      <c r="A72" s="50">
        <v>58</v>
      </c>
      <c r="B72" s="51">
        <f t="shared" si="4"/>
        <v>48969.270000000193</v>
      </c>
      <c r="C72" s="49">
        <f t="shared" si="5"/>
        <v>183.6347625000007</v>
      </c>
      <c r="D72" s="51">
        <f t="shared" si="6"/>
        <v>593.6552374999992</v>
      </c>
      <c r="E72" s="51">
        <f t="shared" si="2"/>
        <v>777.29</v>
      </c>
      <c r="F72" s="51">
        <f t="shared" si="3"/>
        <v>48191.980000000192</v>
      </c>
    </row>
    <row r="73" spans="1:6" ht="15.5" x14ac:dyDescent="0.35">
      <c r="A73" s="50">
        <v>59</v>
      </c>
      <c r="B73" s="51">
        <f t="shared" si="4"/>
        <v>48191.980000000192</v>
      </c>
      <c r="C73" s="49">
        <f t="shared" si="5"/>
        <v>180.71992500000073</v>
      </c>
      <c r="D73" s="51">
        <f t="shared" si="6"/>
        <v>596.57007499999918</v>
      </c>
      <c r="E73" s="51">
        <f t="shared" si="2"/>
        <v>777.29</v>
      </c>
      <c r="F73" s="51">
        <f t="shared" si="3"/>
        <v>47414.690000000192</v>
      </c>
    </row>
    <row r="74" spans="1:6" ht="15.5" x14ac:dyDescent="0.35">
      <c r="A74" s="50">
        <v>60</v>
      </c>
      <c r="B74" s="51">
        <f t="shared" si="4"/>
        <v>47414.690000000192</v>
      </c>
      <c r="C74" s="49">
        <f t="shared" si="5"/>
        <v>177.80508750000072</v>
      </c>
      <c r="D74" s="51">
        <f t="shared" si="6"/>
        <v>599.48491249999927</v>
      </c>
      <c r="E74" s="51">
        <f t="shared" si="2"/>
        <v>777.29</v>
      </c>
      <c r="F74" s="51">
        <f t="shared" si="3"/>
        <v>46637.400000000191</v>
      </c>
    </row>
    <row r="75" spans="1:6" ht="15.5" x14ac:dyDescent="0.35">
      <c r="A75" s="50">
        <v>61</v>
      </c>
      <c r="B75" s="51">
        <f t="shared" si="4"/>
        <v>46637.400000000191</v>
      </c>
      <c r="C75" s="49">
        <f t="shared" si="5"/>
        <v>174.89025000000072</v>
      </c>
      <c r="D75" s="51">
        <f t="shared" si="6"/>
        <v>602.39974999999924</v>
      </c>
      <c r="E75" s="51">
        <f t="shared" si="2"/>
        <v>777.29</v>
      </c>
      <c r="F75" s="51">
        <f t="shared" si="3"/>
        <v>45860.11000000019</v>
      </c>
    </row>
    <row r="76" spans="1:6" ht="15.5" x14ac:dyDescent="0.35">
      <c r="A76" s="50">
        <v>62</v>
      </c>
      <c r="B76" s="51">
        <f t="shared" si="4"/>
        <v>45860.11000000019</v>
      </c>
      <c r="C76" s="49">
        <f t="shared" si="5"/>
        <v>171.97541250000071</v>
      </c>
      <c r="D76" s="51">
        <f t="shared" si="6"/>
        <v>605.31458749999922</v>
      </c>
      <c r="E76" s="51">
        <f t="shared" si="2"/>
        <v>777.29</v>
      </c>
      <c r="F76" s="51">
        <f t="shared" si="3"/>
        <v>45082.820000000189</v>
      </c>
    </row>
    <row r="77" spans="1:6" ht="15.5" x14ac:dyDescent="0.35">
      <c r="A77" s="50">
        <v>63</v>
      </c>
      <c r="B77" s="51">
        <f t="shared" si="4"/>
        <v>45082.820000000189</v>
      </c>
      <c r="C77" s="49">
        <f t="shared" si="5"/>
        <v>169.06057500000071</v>
      </c>
      <c r="D77" s="51">
        <f t="shared" si="6"/>
        <v>608.22942499999931</v>
      </c>
      <c r="E77" s="51">
        <f t="shared" si="2"/>
        <v>777.29</v>
      </c>
      <c r="F77" s="51">
        <f t="shared" si="3"/>
        <v>44305.530000000188</v>
      </c>
    </row>
    <row r="78" spans="1:6" ht="15.5" x14ac:dyDescent="0.35">
      <c r="A78" s="50">
        <v>64</v>
      </c>
      <c r="B78" s="51">
        <f t="shared" si="4"/>
        <v>44305.530000000188</v>
      </c>
      <c r="C78" s="49">
        <f t="shared" si="5"/>
        <v>166.14573750000071</v>
      </c>
      <c r="D78" s="51">
        <f t="shared" si="6"/>
        <v>611.14426249999929</v>
      </c>
      <c r="E78" s="51">
        <f t="shared" si="2"/>
        <v>777.29</v>
      </c>
      <c r="F78" s="51">
        <f t="shared" si="3"/>
        <v>43528.240000000187</v>
      </c>
    </row>
    <row r="79" spans="1:6" ht="15.5" x14ac:dyDescent="0.35">
      <c r="A79" s="50">
        <v>65</v>
      </c>
      <c r="B79" s="51">
        <f t="shared" si="4"/>
        <v>43528.240000000187</v>
      </c>
      <c r="C79" s="49">
        <f t="shared" si="5"/>
        <v>163.2309000000007</v>
      </c>
      <c r="D79" s="51">
        <f t="shared" si="6"/>
        <v>614.05909999999926</v>
      </c>
      <c r="E79" s="51">
        <f t="shared" si="2"/>
        <v>777.29</v>
      </c>
      <c r="F79" s="51">
        <f t="shared" si="3"/>
        <v>42750.950000000186</v>
      </c>
    </row>
    <row r="80" spans="1:6" ht="15.5" x14ac:dyDescent="0.35">
      <c r="A80" s="50">
        <v>66</v>
      </c>
      <c r="B80" s="51">
        <f t="shared" si="4"/>
        <v>42750.950000000186</v>
      </c>
      <c r="C80" s="49">
        <f t="shared" si="5"/>
        <v>160.3160625000007</v>
      </c>
      <c r="D80" s="51">
        <f t="shared" si="6"/>
        <v>616.97393749999924</v>
      </c>
      <c r="E80" s="51">
        <f t="shared" ref="E80:E134" si="7">C80+D80</f>
        <v>777.29</v>
      </c>
      <c r="F80" s="51">
        <f t="shared" ref="F80:F134" si="8">B80-E80</f>
        <v>41973.660000000185</v>
      </c>
    </row>
    <row r="81" spans="1:6" ht="15.5" x14ac:dyDescent="0.35">
      <c r="A81" s="50">
        <v>67</v>
      </c>
      <c r="B81" s="51">
        <f t="shared" ref="B81:B134" si="9">F80</f>
        <v>41973.660000000185</v>
      </c>
      <c r="C81" s="49">
        <f t="shared" si="5"/>
        <v>157.40122500000069</v>
      </c>
      <c r="D81" s="51">
        <f t="shared" si="6"/>
        <v>619.88877499999921</v>
      </c>
      <c r="E81" s="51">
        <f t="shared" si="7"/>
        <v>777.29</v>
      </c>
      <c r="F81" s="51">
        <f t="shared" si="8"/>
        <v>41196.370000000185</v>
      </c>
    </row>
    <row r="82" spans="1:6" ht="15.5" x14ac:dyDescent="0.35">
      <c r="A82" s="50">
        <v>68</v>
      </c>
      <c r="B82" s="51">
        <f t="shared" si="9"/>
        <v>41196.370000000185</v>
      </c>
      <c r="C82" s="49">
        <f t="shared" si="5"/>
        <v>154.48638750000069</v>
      </c>
      <c r="D82" s="51">
        <f t="shared" si="6"/>
        <v>622.8036124999993</v>
      </c>
      <c r="E82" s="51">
        <f t="shared" si="7"/>
        <v>777.29</v>
      </c>
      <c r="F82" s="51">
        <f t="shared" si="8"/>
        <v>40419.080000000184</v>
      </c>
    </row>
    <row r="83" spans="1:6" ht="15.5" x14ac:dyDescent="0.35">
      <c r="A83" s="50">
        <v>69</v>
      </c>
      <c r="B83" s="51">
        <f t="shared" si="9"/>
        <v>40419.080000000184</v>
      </c>
      <c r="C83" s="49">
        <f t="shared" si="5"/>
        <v>151.57155000000068</v>
      </c>
      <c r="D83" s="51">
        <f t="shared" si="6"/>
        <v>625.71844999999928</v>
      </c>
      <c r="E83" s="51">
        <f t="shared" si="7"/>
        <v>777.29</v>
      </c>
      <c r="F83" s="51">
        <f t="shared" si="8"/>
        <v>39641.790000000183</v>
      </c>
    </row>
    <row r="84" spans="1:6" ht="15.5" x14ac:dyDescent="0.35">
      <c r="A84" s="50">
        <v>70</v>
      </c>
      <c r="B84" s="51">
        <f t="shared" si="9"/>
        <v>39641.790000000183</v>
      </c>
      <c r="C84" s="49">
        <f t="shared" si="5"/>
        <v>148.65671250000068</v>
      </c>
      <c r="D84" s="51">
        <f t="shared" si="6"/>
        <v>628.63328749999926</v>
      </c>
      <c r="E84" s="51">
        <f t="shared" si="7"/>
        <v>777.29</v>
      </c>
      <c r="F84" s="51">
        <f t="shared" si="8"/>
        <v>38864.500000000182</v>
      </c>
    </row>
    <row r="85" spans="1:6" ht="15.5" x14ac:dyDescent="0.35">
      <c r="A85" s="50">
        <v>71</v>
      </c>
      <c r="B85" s="51">
        <f t="shared" si="9"/>
        <v>38864.500000000182</v>
      </c>
      <c r="C85" s="49">
        <f t="shared" si="5"/>
        <v>145.74187500000068</v>
      </c>
      <c r="D85" s="51">
        <f t="shared" si="6"/>
        <v>631.54812499999935</v>
      </c>
      <c r="E85" s="51">
        <f t="shared" si="7"/>
        <v>777.29</v>
      </c>
      <c r="F85" s="51">
        <f t="shared" si="8"/>
        <v>38087.210000000181</v>
      </c>
    </row>
    <row r="86" spans="1:6" ht="15.5" x14ac:dyDescent="0.35">
      <c r="A86" s="50">
        <v>72</v>
      </c>
      <c r="B86" s="51">
        <f t="shared" si="9"/>
        <v>38087.210000000181</v>
      </c>
      <c r="C86" s="49">
        <f t="shared" si="5"/>
        <v>142.82703750000067</v>
      </c>
      <c r="D86" s="51">
        <f t="shared" si="6"/>
        <v>634.46296249999932</v>
      </c>
      <c r="E86" s="51">
        <f t="shared" si="7"/>
        <v>777.29</v>
      </c>
      <c r="F86" s="51">
        <f t="shared" si="8"/>
        <v>37309.92000000018</v>
      </c>
    </row>
    <row r="87" spans="1:6" ht="15.5" x14ac:dyDescent="0.35">
      <c r="A87" s="50">
        <v>73</v>
      </c>
      <c r="B87" s="51">
        <f t="shared" si="9"/>
        <v>37309.92000000018</v>
      </c>
      <c r="C87" s="49">
        <f t="shared" si="5"/>
        <v>139.91220000000067</v>
      </c>
      <c r="D87" s="51">
        <f t="shared" si="6"/>
        <v>637.3777999999993</v>
      </c>
      <c r="E87" s="51">
        <f t="shared" si="7"/>
        <v>777.29</v>
      </c>
      <c r="F87" s="51">
        <f t="shared" si="8"/>
        <v>36532.630000000179</v>
      </c>
    </row>
    <row r="88" spans="1:6" ht="15.5" x14ac:dyDescent="0.35">
      <c r="A88" s="50">
        <v>74</v>
      </c>
      <c r="B88" s="51">
        <f t="shared" si="9"/>
        <v>36532.630000000179</v>
      </c>
      <c r="C88" s="49">
        <f t="shared" si="5"/>
        <v>136.99736250000066</v>
      </c>
      <c r="D88" s="51">
        <f t="shared" si="6"/>
        <v>640.29263749999927</v>
      </c>
      <c r="E88" s="51">
        <f t="shared" si="7"/>
        <v>777.29</v>
      </c>
      <c r="F88" s="51">
        <f t="shared" si="8"/>
        <v>35755.340000000178</v>
      </c>
    </row>
    <row r="89" spans="1:6" ht="15.5" x14ac:dyDescent="0.35">
      <c r="A89" s="50">
        <v>75</v>
      </c>
      <c r="B89" s="51">
        <f t="shared" si="9"/>
        <v>35755.340000000178</v>
      </c>
      <c r="C89" s="49">
        <f t="shared" si="5"/>
        <v>134.08252500000066</v>
      </c>
      <c r="D89" s="51">
        <f t="shared" si="6"/>
        <v>643.20747499999925</v>
      </c>
      <c r="E89" s="51">
        <f t="shared" si="7"/>
        <v>777.29</v>
      </c>
      <c r="F89" s="51">
        <f t="shared" si="8"/>
        <v>34978.050000000178</v>
      </c>
    </row>
    <row r="90" spans="1:6" ht="15.5" x14ac:dyDescent="0.35">
      <c r="A90" s="50">
        <v>76</v>
      </c>
      <c r="B90" s="51">
        <f t="shared" si="9"/>
        <v>34978.050000000178</v>
      </c>
      <c r="C90" s="49">
        <f t="shared" si="5"/>
        <v>131.16768750000065</v>
      </c>
      <c r="D90" s="51">
        <f t="shared" si="6"/>
        <v>646.12231249999934</v>
      </c>
      <c r="E90" s="51">
        <f t="shared" si="7"/>
        <v>777.29</v>
      </c>
      <c r="F90" s="51">
        <f t="shared" si="8"/>
        <v>34200.760000000177</v>
      </c>
    </row>
    <row r="91" spans="1:6" ht="15.5" x14ac:dyDescent="0.35">
      <c r="A91" s="50">
        <v>77</v>
      </c>
      <c r="B91" s="51">
        <f t="shared" si="9"/>
        <v>34200.760000000177</v>
      </c>
      <c r="C91" s="49">
        <f t="shared" si="5"/>
        <v>128.25285000000065</v>
      </c>
      <c r="D91" s="51">
        <f t="shared" si="6"/>
        <v>649.03714999999931</v>
      </c>
      <c r="E91" s="51">
        <f t="shared" si="7"/>
        <v>777.29</v>
      </c>
      <c r="F91" s="51">
        <f t="shared" si="8"/>
        <v>33423.470000000176</v>
      </c>
    </row>
    <row r="92" spans="1:6" ht="15.5" x14ac:dyDescent="0.35">
      <c r="A92" s="50">
        <v>78</v>
      </c>
      <c r="B92" s="51">
        <f t="shared" si="9"/>
        <v>33423.470000000176</v>
      </c>
      <c r="C92" s="49">
        <f t="shared" si="5"/>
        <v>125.33801250000066</v>
      </c>
      <c r="D92" s="51">
        <f t="shared" si="6"/>
        <v>651.95198749999929</v>
      </c>
      <c r="E92" s="51">
        <f t="shared" si="7"/>
        <v>777.29</v>
      </c>
      <c r="F92" s="51">
        <f t="shared" si="8"/>
        <v>32646.180000000175</v>
      </c>
    </row>
    <row r="93" spans="1:6" ht="15.5" x14ac:dyDescent="0.35">
      <c r="A93" s="50">
        <v>79</v>
      </c>
      <c r="B93" s="51">
        <f t="shared" si="9"/>
        <v>32646.180000000175</v>
      </c>
      <c r="C93" s="49">
        <f t="shared" si="5"/>
        <v>122.42317500000065</v>
      </c>
      <c r="D93" s="51">
        <f t="shared" si="6"/>
        <v>654.86682499999927</v>
      </c>
      <c r="E93" s="51">
        <f t="shared" si="7"/>
        <v>777.29</v>
      </c>
      <c r="F93" s="51">
        <f t="shared" si="8"/>
        <v>31868.890000000174</v>
      </c>
    </row>
    <row r="94" spans="1:6" ht="15.5" x14ac:dyDescent="0.35">
      <c r="A94" s="50">
        <v>80</v>
      </c>
      <c r="B94" s="51">
        <f t="shared" si="9"/>
        <v>31868.890000000174</v>
      </c>
      <c r="C94" s="49">
        <f t="shared" si="5"/>
        <v>119.50833750000065</v>
      </c>
      <c r="D94" s="51">
        <f t="shared" si="6"/>
        <v>657.78166249999936</v>
      </c>
      <c r="E94" s="51">
        <f t="shared" si="7"/>
        <v>777.29</v>
      </c>
      <c r="F94" s="51">
        <f t="shared" si="8"/>
        <v>31091.600000000173</v>
      </c>
    </row>
    <row r="95" spans="1:6" ht="15.5" x14ac:dyDescent="0.35">
      <c r="A95" s="50">
        <v>81</v>
      </c>
      <c r="B95" s="51">
        <f t="shared" si="9"/>
        <v>31091.600000000173</v>
      </c>
      <c r="C95" s="49">
        <f t="shared" si="5"/>
        <v>116.59350000000065</v>
      </c>
      <c r="D95" s="51">
        <f t="shared" si="6"/>
        <v>660.69649999999933</v>
      </c>
      <c r="E95" s="51">
        <f t="shared" si="7"/>
        <v>777.29</v>
      </c>
      <c r="F95" s="51">
        <f t="shared" si="8"/>
        <v>30314.310000000172</v>
      </c>
    </row>
    <row r="96" spans="1:6" ht="15.5" x14ac:dyDescent="0.35">
      <c r="A96" s="50">
        <v>82</v>
      </c>
      <c r="B96" s="51">
        <f t="shared" si="9"/>
        <v>30314.310000000172</v>
      </c>
      <c r="C96" s="49">
        <f t="shared" si="5"/>
        <v>113.67866250000064</v>
      </c>
      <c r="D96" s="51">
        <f t="shared" si="6"/>
        <v>663.61133749999931</v>
      </c>
      <c r="E96" s="51">
        <f t="shared" si="7"/>
        <v>777.29</v>
      </c>
      <c r="F96" s="51">
        <f t="shared" si="8"/>
        <v>29537.020000000171</v>
      </c>
    </row>
    <row r="97" spans="1:6" ht="15.5" x14ac:dyDescent="0.35">
      <c r="A97" s="50">
        <v>83</v>
      </c>
      <c r="B97" s="51">
        <f t="shared" si="9"/>
        <v>29537.020000000171</v>
      </c>
      <c r="C97" s="49">
        <f t="shared" si="5"/>
        <v>110.76382500000064</v>
      </c>
      <c r="D97" s="51">
        <f t="shared" si="6"/>
        <v>666.52617499999928</v>
      </c>
      <c r="E97" s="51">
        <f t="shared" si="7"/>
        <v>777.29</v>
      </c>
      <c r="F97" s="51">
        <f t="shared" si="8"/>
        <v>28759.730000000171</v>
      </c>
    </row>
    <row r="98" spans="1:6" ht="15.5" x14ac:dyDescent="0.35">
      <c r="A98" s="50">
        <v>84</v>
      </c>
      <c r="B98" s="51">
        <f t="shared" si="9"/>
        <v>28759.730000000171</v>
      </c>
      <c r="C98" s="49">
        <f t="shared" si="5"/>
        <v>107.84898750000063</v>
      </c>
      <c r="D98" s="51">
        <f t="shared" si="6"/>
        <v>669.44101249999937</v>
      </c>
      <c r="E98" s="51">
        <f t="shared" si="7"/>
        <v>777.29</v>
      </c>
      <c r="F98" s="51">
        <f t="shared" si="8"/>
        <v>27982.44000000017</v>
      </c>
    </row>
    <row r="99" spans="1:6" ht="15.5" x14ac:dyDescent="0.35">
      <c r="A99" s="50">
        <v>85</v>
      </c>
      <c r="B99" s="51">
        <f t="shared" si="9"/>
        <v>27982.44000000017</v>
      </c>
      <c r="C99" s="49">
        <f t="shared" si="5"/>
        <v>104.93415000000063</v>
      </c>
      <c r="D99" s="51">
        <f t="shared" si="6"/>
        <v>672.35584999999935</v>
      </c>
      <c r="E99" s="51">
        <f t="shared" si="7"/>
        <v>777.29</v>
      </c>
      <c r="F99" s="51">
        <f t="shared" si="8"/>
        <v>27205.150000000169</v>
      </c>
    </row>
    <row r="100" spans="1:6" ht="15.5" x14ac:dyDescent="0.35">
      <c r="A100" s="50">
        <v>86</v>
      </c>
      <c r="B100" s="51">
        <f t="shared" si="9"/>
        <v>27205.150000000169</v>
      </c>
      <c r="C100" s="49">
        <f t="shared" si="5"/>
        <v>102.01931250000062</v>
      </c>
      <c r="D100" s="51">
        <f t="shared" si="6"/>
        <v>675.27068749999933</v>
      </c>
      <c r="E100" s="51">
        <f t="shared" si="7"/>
        <v>777.29</v>
      </c>
      <c r="F100" s="51">
        <f t="shared" si="8"/>
        <v>26427.860000000168</v>
      </c>
    </row>
    <row r="101" spans="1:6" ht="15.5" x14ac:dyDescent="0.35">
      <c r="A101" s="50">
        <v>87</v>
      </c>
      <c r="B101" s="51">
        <f t="shared" si="9"/>
        <v>26427.860000000168</v>
      </c>
      <c r="C101" s="49">
        <f t="shared" si="5"/>
        <v>99.104475000000633</v>
      </c>
      <c r="D101" s="51">
        <f t="shared" si="6"/>
        <v>678.1855249999993</v>
      </c>
      <c r="E101" s="51">
        <f t="shared" si="7"/>
        <v>777.29</v>
      </c>
      <c r="F101" s="51">
        <f t="shared" si="8"/>
        <v>25650.570000000167</v>
      </c>
    </row>
    <row r="102" spans="1:6" ht="15.5" x14ac:dyDescent="0.35">
      <c r="A102" s="50">
        <v>88</v>
      </c>
      <c r="B102" s="51">
        <f t="shared" si="9"/>
        <v>25650.570000000167</v>
      </c>
      <c r="C102" s="49">
        <f t="shared" si="5"/>
        <v>96.189637500000629</v>
      </c>
      <c r="D102" s="51">
        <f t="shared" si="6"/>
        <v>681.10036249999939</v>
      </c>
      <c r="E102" s="51">
        <f t="shared" si="7"/>
        <v>777.29</v>
      </c>
      <c r="F102" s="51">
        <f t="shared" si="8"/>
        <v>24873.280000000166</v>
      </c>
    </row>
    <row r="103" spans="1:6" ht="15.5" x14ac:dyDescent="0.35">
      <c r="A103" s="50">
        <v>89</v>
      </c>
      <c r="B103" s="51">
        <f t="shared" si="9"/>
        <v>24873.280000000166</v>
      </c>
      <c r="C103" s="49">
        <f t="shared" si="5"/>
        <v>93.274800000000624</v>
      </c>
      <c r="D103" s="51">
        <f t="shared" si="6"/>
        <v>684.01519999999937</v>
      </c>
      <c r="E103" s="51">
        <f t="shared" si="7"/>
        <v>777.29</v>
      </c>
      <c r="F103" s="51">
        <f t="shared" si="8"/>
        <v>24095.990000000165</v>
      </c>
    </row>
    <row r="104" spans="1:6" ht="15.5" x14ac:dyDescent="0.35">
      <c r="A104" s="50">
        <v>90</v>
      </c>
      <c r="B104" s="51">
        <f t="shared" si="9"/>
        <v>24095.990000000165</v>
      </c>
      <c r="C104" s="49">
        <f t="shared" si="5"/>
        <v>90.35996250000062</v>
      </c>
      <c r="D104" s="51">
        <f t="shared" si="6"/>
        <v>686.93003749999934</v>
      </c>
      <c r="E104" s="51">
        <f t="shared" si="7"/>
        <v>777.29</v>
      </c>
      <c r="F104" s="51">
        <f t="shared" si="8"/>
        <v>23318.700000000164</v>
      </c>
    </row>
    <row r="105" spans="1:6" ht="15.5" x14ac:dyDescent="0.35">
      <c r="A105" s="50">
        <v>91</v>
      </c>
      <c r="B105" s="51">
        <f t="shared" si="9"/>
        <v>23318.700000000164</v>
      </c>
      <c r="C105" s="49">
        <f t="shared" si="5"/>
        <v>87.445125000000616</v>
      </c>
      <c r="D105" s="51">
        <f t="shared" si="6"/>
        <v>689.84487499999932</v>
      </c>
      <c r="E105" s="51">
        <f t="shared" si="7"/>
        <v>777.29</v>
      </c>
      <c r="F105" s="51">
        <f t="shared" si="8"/>
        <v>22541.410000000164</v>
      </c>
    </row>
    <row r="106" spans="1:6" ht="15.5" x14ac:dyDescent="0.35">
      <c r="A106" s="50">
        <v>92</v>
      </c>
      <c r="B106" s="51">
        <f t="shared" si="9"/>
        <v>22541.410000000164</v>
      </c>
      <c r="C106" s="49">
        <f t="shared" si="5"/>
        <v>84.530287500000611</v>
      </c>
      <c r="D106" s="51">
        <f t="shared" si="6"/>
        <v>692.7597124999993</v>
      </c>
      <c r="E106" s="51">
        <f t="shared" si="7"/>
        <v>777.29</v>
      </c>
      <c r="F106" s="51">
        <f t="shared" si="8"/>
        <v>21764.120000000163</v>
      </c>
    </row>
    <row r="107" spans="1:6" ht="15.5" x14ac:dyDescent="0.35">
      <c r="A107" s="50">
        <v>93</v>
      </c>
      <c r="B107" s="51">
        <f t="shared" si="9"/>
        <v>21764.120000000163</v>
      </c>
      <c r="C107" s="49">
        <f t="shared" si="5"/>
        <v>81.615450000000607</v>
      </c>
      <c r="D107" s="51">
        <f t="shared" si="6"/>
        <v>695.67454999999939</v>
      </c>
      <c r="E107" s="51">
        <f t="shared" si="7"/>
        <v>777.29</v>
      </c>
      <c r="F107" s="51">
        <f t="shared" si="8"/>
        <v>20986.830000000162</v>
      </c>
    </row>
    <row r="108" spans="1:6" ht="15.5" x14ac:dyDescent="0.35">
      <c r="A108" s="50">
        <v>94</v>
      </c>
      <c r="B108" s="51">
        <f t="shared" si="9"/>
        <v>20986.830000000162</v>
      </c>
      <c r="C108" s="49">
        <f t="shared" si="5"/>
        <v>78.700612500000602</v>
      </c>
      <c r="D108" s="51">
        <f t="shared" si="6"/>
        <v>698.58938749999936</v>
      </c>
      <c r="E108" s="51">
        <f t="shared" si="7"/>
        <v>777.29</v>
      </c>
      <c r="F108" s="51">
        <f t="shared" si="8"/>
        <v>20209.540000000161</v>
      </c>
    </row>
    <row r="109" spans="1:6" ht="15.5" x14ac:dyDescent="0.35">
      <c r="A109" s="50">
        <v>95</v>
      </c>
      <c r="B109" s="51">
        <f t="shared" si="9"/>
        <v>20209.540000000161</v>
      </c>
      <c r="C109" s="49">
        <f t="shared" si="5"/>
        <v>75.785775000000598</v>
      </c>
      <c r="D109" s="51">
        <f t="shared" si="6"/>
        <v>701.50422499999934</v>
      </c>
      <c r="E109" s="51">
        <f t="shared" si="7"/>
        <v>777.29</v>
      </c>
      <c r="F109" s="51">
        <f t="shared" si="8"/>
        <v>19432.25000000016</v>
      </c>
    </row>
    <row r="110" spans="1:6" ht="15.5" x14ac:dyDescent="0.35">
      <c r="A110" s="50">
        <v>96</v>
      </c>
      <c r="B110" s="51">
        <f t="shared" si="9"/>
        <v>19432.25000000016</v>
      </c>
      <c r="C110" s="49">
        <f t="shared" si="5"/>
        <v>72.870937500000593</v>
      </c>
      <c r="D110" s="51">
        <f t="shared" si="6"/>
        <v>704.41906249999943</v>
      </c>
      <c r="E110" s="51">
        <f t="shared" si="7"/>
        <v>777.29</v>
      </c>
      <c r="F110" s="51">
        <f t="shared" si="8"/>
        <v>18654.960000000159</v>
      </c>
    </row>
    <row r="111" spans="1:6" ht="15.5" x14ac:dyDescent="0.35">
      <c r="A111" s="50">
        <v>97</v>
      </c>
      <c r="B111" s="51">
        <f t="shared" si="9"/>
        <v>18654.960000000159</v>
      </c>
      <c r="C111" s="49">
        <f t="shared" ref="C111:C134" si="10">B111*(Rate/12)</f>
        <v>69.956100000000589</v>
      </c>
      <c r="D111" s="51">
        <f t="shared" ref="D111:D134" si="11">Payment-C111</f>
        <v>707.3338999999994</v>
      </c>
      <c r="E111" s="51">
        <f t="shared" si="7"/>
        <v>777.29</v>
      </c>
      <c r="F111" s="51">
        <f t="shared" si="8"/>
        <v>17877.670000000158</v>
      </c>
    </row>
    <row r="112" spans="1:6" ht="15.5" x14ac:dyDescent="0.35">
      <c r="A112" s="50">
        <v>98</v>
      </c>
      <c r="B112" s="51">
        <f t="shared" si="9"/>
        <v>17877.670000000158</v>
      </c>
      <c r="C112" s="49">
        <f t="shared" si="10"/>
        <v>67.041262500000585</v>
      </c>
      <c r="D112" s="51">
        <f t="shared" si="11"/>
        <v>710.24873749999938</v>
      </c>
      <c r="E112" s="51">
        <f t="shared" si="7"/>
        <v>777.29</v>
      </c>
      <c r="F112" s="51">
        <f t="shared" si="8"/>
        <v>17100.380000000157</v>
      </c>
    </row>
    <row r="113" spans="1:6" ht="15.5" x14ac:dyDescent="0.35">
      <c r="A113" s="50">
        <v>99</v>
      </c>
      <c r="B113" s="51">
        <f t="shared" si="9"/>
        <v>17100.380000000157</v>
      </c>
      <c r="C113" s="49">
        <f t="shared" si="10"/>
        <v>64.126425000000594</v>
      </c>
      <c r="D113" s="51">
        <f t="shared" si="11"/>
        <v>713.16357499999935</v>
      </c>
      <c r="E113" s="51">
        <f t="shared" si="7"/>
        <v>777.29</v>
      </c>
      <c r="F113" s="51">
        <f t="shared" si="8"/>
        <v>16323.090000000157</v>
      </c>
    </row>
    <row r="114" spans="1:6" ht="15.5" x14ac:dyDescent="0.35">
      <c r="A114" s="50">
        <v>100</v>
      </c>
      <c r="B114" s="51">
        <f t="shared" si="9"/>
        <v>16323.090000000157</v>
      </c>
      <c r="C114" s="49">
        <f t="shared" si="10"/>
        <v>61.211587500000583</v>
      </c>
      <c r="D114" s="51">
        <f t="shared" si="11"/>
        <v>716.07841249999933</v>
      </c>
      <c r="E114" s="51">
        <f t="shared" si="7"/>
        <v>777.29</v>
      </c>
      <c r="F114" s="51">
        <f t="shared" si="8"/>
        <v>15545.800000000156</v>
      </c>
    </row>
    <row r="115" spans="1:6" ht="15.5" x14ac:dyDescent="0.35">
      <c r="A115" s="50">
        <v>101</v>
      </c>
      <c r="B115" s="51">
        <f t="shared" si="9"/>
        <v>15545.800000000156</v>
      </c>
      <c r="C115" s="49">
        <f t="shared" si="10"/>
        <v>58.296750000000578</v>
      </c>
      <c r="D115" s="51">
        <f t="shared" si="11"/>
        <v>718.99324999999942</v>
      </c>
      <c r="E115" s="51">
        <f t="shared" si="7"/>
        <v>777.29</v>
      </c>
      <c r="F115" s="51">
        <f t="shared" si="8"/>
        <v>14768.510000000155</v>
      </c>
    </row>
    <row r="116" spans="1:6" ht="15.5" x14ac:dyDescent="0.35">
      <c r="A116" s="50">
        <v>102</v>
      </c>
      <c r="B116" s="51">
        <f t="shared" si="9"/>
        <v>14768.510000000155</v>
      </c>
      <c r="C116" s="49">
        <f t="shared" si="10"/>
        <v>55.381912500000581</v>
      </c>
      <c r="D116" s="51">
        <f t="shared" si="11"/>
        <v>721.9080874999994</v>
      </c>
      <c r="E116" s="51">
        <f t="shared" si="7"/>
        <v>777.29</v>
      </c>
      <c r="F116" s="51">
        <f t="shared" si="8"/>
        <v>13991.220000000154</v>
      </c>
    </row>
    <row r="117" spans="1:6" ht="15.5" x14ac:dyDescent="0.35">
      <c r="A117" s="50">
        <v>103</v>
      </c>
      <c r="B117" s="51">
        <f t="shared" si="9"/>
        <v>13991.220000000154</v>
      </c>
      <c r="C117" s="49">
        <f t="shared" si="10"/>
        <v>52.467075000000577</v>
      </c>
      <c r="D117" s="51">
        <f t="shared" si="11"/>
        <v>724.82292499999937</v>
      </c>
      <c r="E117" s="51">
        <f t="shared" si="7"/>
        <v>777.29</v>
      </c>
      <c r="F117" s="51">
        <f t="shared" si="8"/>
        <v>13213.930000000153</v>
      </c>
    </row>
    <row r="118" spans="1:6" ht="15.5" x14ac:dyDescent="0.35">
      <c r="A118" s="50">
        <v>104</v>
      </c>
      <c r="B118" s="51">
        <f t="shared" si="9"/>
        <v>13213.930000000153</v>
      </c>
      <c r="C118" s="49">
        <f t="shared" si="10"/>
        <v>49.552237500000572</v>
      </c>
      <c r="D118" s="51">
        <f t="shared" si="11"/>
        <v>727.73776249999935</v>
      </c>
      <c r="E118" s="51">
        <f t="shared" si="7"/>
        <v>777.29</v>
      </c>
      <c r="F118" s="51">
        <f t="shared" si="8"/>
        <v>12436.640000000152</v>
      </c>
    </row>
    <row r="119" spans="1:6" ht="15.5" x14ac:dyDescent="0.35">
      <c r="A119" s="50">
        <v>105</v>
      </c>
      <c r="B119" s="51">
        <f t="shared" si="9"/>
        <v>12436.640000000152</v>
      </c>
      <c r="C119" s="49">
        <f t="shared" si="10"/>
        <v>46.637400000000568</v>
      </c>
      <c r="D119" s="51">
        <f t="shared" si="11"/>
        <v>730.65259999999944</v>
      </c>
      <c r="E119" s="51">
        <f t="shared" si="7"/>
        <v>777.29</v>
      </c>
      <c r="F119" s="51">
        <f t="shared" si="8"/>
        <v>11659.350000000151</v>
      </c>
    </row>
    <row r="120" spans="1:6" ht="15.5" x14ac:dyDescent="0.35">
      <c r="A120" s="50">
        <v>106</v>
      </c>
      <c r="B120" s="51">
        <f t="shared" si="9"/>
        <v>11659.350000000151</v>
      </c>
      <c r="C120" s="49">
        <f t="shared" si="10"/>
        <v>43.722562500000564</v>
      </c>
      <c r="D120" s="51">
        <f t="shared" si="11"/>
        <v>733.56743749999941</v>
      </c>
      <c r="E120" s="51">
        <f t="shared" si="7"/>
        <v>777.29</v>
      </c>
      <c r="F120" s="51">
        <f t="shared" si="8"/>
        <v>10882.06000000015</v>
      </c>
    </row>
    <row r="121" spans="1:6" ht="15.5" x14ac:dyDescent="0.35">
      <c r="A121" s="50">
        <v>107</v>
      </c>
      <c r="B121" s="51">
        <f t="shared" si="9"/>
        <v>10882.06000000015</v>
      </c>
      <c r="C121" s="49">
        <f t="shared" si="10"/>
        <v>40.807725000000566</v>
      </c>
      <c r="D121" s="51">
        <f t="shared" si="11"/>
        <v>736.48227499999939</v>
      </c>
      <c r="E121" s="51">
        <f t="shared" si="7"/>
        <v>777.29</v>
      </c>
      <c r="F121" s="51">
        <f t="shared" si="8"/>
        <v>10104.77000000015</v>
      </c>
    </row>
    <row r="122" spans="1:6" ht="15.5" x14ac:dyDescent="0.35">
      <c r="A122" s="50">
        <v>108</v>
      </c>
      <c r="B122" s="51">
        <f t="shared" si="9"/>
        <v>10104.77000000015</v>
      </c>
      <c r="C122" s="49">
        <f t="shared" si="10"/>
        <v>37.892887500000562</v>
      </c>
      <c r="D122" s="51">
        <f t="shared" si="11"/>
        <v>739.39711249999937</v>
      </c>
      <c r="E122" s="51">
        <f t="shared" si="7"/>
        <v>777.29</v>
      </c>
      <c r="F122" s="51">
        <f t="shared" si="8"/>
        <v>9327.4800000001487</v>
      </c>
    </row>
    <row r="123" spans="1:6" ht="15.5" x14ac:dyDescent="0.35">
      <c r="A123" s="50">
        <v>109</v>
      </c>
      <c r="B123" s="51">
        <f t="shared" si="9"/>
        <v>9327.4800000001487</v>
      </c>
      <c r="C123" s="49">
        <f t="shared" si="10"/>
        <v>34.978050000000557</v>
      </c>
      <c r="D123" s="51">
        <f t="shared" si="11"/>
        <v>742.31194999999946</v>
      </c>
      <c r="E123" s="51">
        <f t="shared" si="7"/>
        <v>777.29</v>
      </c>
      <c r="F123" s="51">
        <f t="shared" si="8"/>
        <v>8550.1900000001478</v>
      </c>
    </row>
    <row r="124" spans="1:6" ht="15.5" x14ac:dyDescent="0.35">
      <c r="A124" s="50">
        <v>110</v>
      </c>
      <c r="B124" s="51">
        <f t="shared" si="9"/>
        <v>8550.1900000001478</v>
      </c>
      <c r="C124" s="49">
        <f t="shared" si="10"/>
        <v>32.063212500000553</v>
      </c>
      <c r="D124" s="51">
        <f t="shared" si="11"/>
        <v>745.22678749999943</v>
      </c>
      <c r="E124" s="51">
        <f t="shared" si="7"/>
        <v>777.29</v>
      </c>
      <c r="F124" s="51">
        <f t="shared" si="8"/>
        <v>7772.9000000001479</v>
      </c>
    </row>
    <row r="125" spans="1:6" ht="15.5" x14ac:dyDescent="0.35">
      <c r="A125" s="50">
        <v>111</v>
      </c>
      <c r="B125" s="51">
        <f t="shared" si="9"/>
        <v>7772.9000000001479</v>
      </c>
      <c r="C125" s="49">
        <f t="shared" si="10"/>
        <v>29.148375000000552</v>
      </c>
      <c r="D125" s="51">
        <f t="shared" si="11"/>
        <v>748.14162499999941</v>
      </c>
      <c r="E125" s="51">
        <f t="shared" si="7"/>
        <v>777.29</v>
      </c>
      <c r="F125" s="51">
        <f t="shared" si="8"/>
        <v>6995.6100000001479</v>
      </c>
    </row>
    <row r="126" spans="1:6" ht="15.5" x14ac:dyDescent="0.35">
      <c r="A126" s="50">
        <v>112</v>
      </c>
      <c r="B126" s="51">
        <f t="shared" si="9"/>
        <v>6995.6100000001479</v>
      </c>
      <c r="C126" s="49">
        <f t="shared" si="10"/>
        <v>26.233537500000555</v>
      </c>
      <c r="D126" s="51">
        <f t="shared" si="11"/>
        <v>751.05646249999938</v>
      </c>
      <c r="E126" s="51">
        <f t="shared" si="7"/>
        <v>777.29</v>
      </c>
      <c r="F126" s="51">
        <f t="shared" si="8"/>
        <v>6218.320000000148</v>
      </c>
    </row>
    <row r="127" spans="1:6" ht="15.5" x14ac:dyDescent="0.35">
      <c r="A127" s="50">
        <v>113</v>
      </c>
      <c r="B127" s="51">
        <f t="shared" si="9"/>
        <v>6218.320000000148</v>
      </c>
      <c r="C127" s="49">
        <f t="shared" si="10"/>
        <v>23.318700000000554</v>
      </c>
      <c r="D127" s="51">
        <f t="shared" si="11"/>
        <v>753.97129999999936</v>
      </c>
      <c r="E127" s="51">
        <f t="shared" si="7"/>
        <v>777.29</v>
      </c>
      <c r="F127" s="51">
        <f t="shared" si="8"/>
        <v>5441.030000000148</v>
      </c>
    </row>
    <row r="128" spans="1:6" ht="15.5" x14ac:dyDescent="0.35">
      <c r="A128" s="50">
        <v>114</v>
      </c>
      <c r="B128" s="51">
        <f t="shared" si="9"/>
        <v>5441.030000000148</v>
      </c>
      <c r="C128" s="49">
        <f t="shared" si="10"/>
        <v>20.403862500000553</v>
      </c>
      <c r="D128" s="51">
        <f t="shared" si="11"/>
        <v>756.88613749999945</v>
      </c>
      <c r="E128" s="51">
        <f t="shared" si="7"/>
        <v>777.29</v>
      </c>
      <c r="F128" s="51">
        <f t="shared" si="8"/>
        <v>4663.740000000148</v>
      </c>
    </row>
    <row r="129" spans="1:6" ht="15.5" x14ac:dyDescent="0.35">
      <c r="A129" s="50">
        <v>115</v>
      </c>
      <c r="B129" s="51">
        <f t="shared" si="9"/>
        <v>4663.740000000148</v>
      </c>
      <c r="C129" s="49">
        <f t="shared" si="10"/>
        <v>17.489025000000556</v>
      </c>
      <c r="D129" s="51">
        <f t="shared" si="11"/>
        <v>759.80097499999943</v>
      </c>
      <c r="E129" s="51">
        <f t="shared" si="7"/>
        <v>777.29</v>
      </c>
      <c r="F129" s="51">
        <f t="shared" si="8"/>
        <v>3886.4500000001481</v>
      </c>
    </row>
    <row r="130" spans="1:6" ht="15.5" x14ac:dyDescent="0.35">
      <c r="A130" s="50">
        <v>116</v>
      </c>
      <c r="B130" s="51">
        <f t="shared" si="9"/>
        <v>3886.4500000001481</v>
      </c>
      <c r="C130" s="49">
        <f t="shared" si="10"/>
        <v>14.574187500000555</v>
      </c>
      <c r="D130" s="51">
        <f t="shared" si="11"/>
        <v>762.7158124999994</v>
      </c>
      <c r="E130" s="51">
        <f t="shared" si="7"/>
        <v>777.29</v>
      </c>
      <c r="F130" s="51">
        <f t="shared" si="8"/>
        <v>3109.1600000001481</v>
      </c>
    </row>
    <row r="131" spans="1:6" ht="15.5" x14ac:dyDescent="0.35">
      <c r="A131" s="50">
        <v>117</v>
      </c>
      <c r="B131" s="51">
        <f t="shared" si="9"/>
        <v>3109.1600000001481</v>
      </c>
      <c r="C131" s="49">
        <f t="shared" si="10"/>
        <v>11.659350000000554</v>
      </c>
      <c r="D131" s="51">
        <f t="shared" si="11"/>
        <v>765.63064999999938</v>
      </c>
      <c r="E131" s="51">
        <f t="shared" si="7"/>
        <v>777.29</v>
      </c>
      <c r="F131" s="51">
        <f t="shared" si="8"/>
        <v>2331.8700000001481</v>
      </c>
    </row>
    <row r="132" spans="1:6" ht="15.5" x14ac:dyDescent="0.35">
      <c r="A132" s="50">
        <v>118</v>
      </c>
      <c r="B132" s="51">
        <f t="shared" si="9"/>
        <v>2331.8700000001481</v>
      </c>
      <c r="C132" s="49">
        <f t="shared" si="10"/>
        <v>8.744512500000555</v>
      </c>
      <c r="D132" s="51">
        <f t="shared" si="11"/>
        <v>768.54548749999935</v>
      </c>
      <c r="E132" s="51">
        <f t="shared" si="7"/>
        <v>777.29</v>
      </c>
      <c r="F132" s="51">
        <f t="shared" si="8"/>
        <v>1554.5800000001482</v>
      </c>
    </row>
    <row r="133" spans="1:6" ht="15.5" x14ac:dyDescent="0.35">
      <c r="A133" s="50">
        <v>119</v>
      </c>
      <c r="B133" s="51">
        <f t="shared" si="9"/>
        <v>1554.5800000001482</v>
      </c>
      <c r="C133" s="49">
        <f t="shared" si="10"/>
        <v>5.8296750000005551</v>
      </c>
      <c r="D133" s="51">
        <f t="shared" si="11"/>
        <v>771.46032499999944</v>
      </c>
      <c r="E133" s="51">
        <f t="shared" si="7"/>
        <v>777.29</v>
      </c>
      <c r="F133" s="51">
        <f t="shared" si="8"/>
        <v>777.29000000014821</v>
      </c>
    </row>
    <row r="134" spans="1:6" ht="15.5" x14ac:dyDescent="0.35">
      <c r="A134" s="50">
        <v>120</v>
      </c>
      <c r="B134" s="51">
        <f t="shared" si="9"/>
        <v>777.29000000014821</v>
      </c>
      <c r="C134" s="49">
        <f t="shared" si="10"/>
        <v>2.9148375000005555</v>
      </c>
      <c r="D134" s="51">
        <f t="shared" si="11"/>
        <v>774.37516249999942</v>
      </c>
      <c r="E134" s="51">
        <f t="shared" si="7"/>
        <v>777.29</v>
      </c>
      <c r="F134" s="51">
        <f t="shared" si="8"/>
        <v>1.482476363889873E-10</v>
      </c>
    </row>
  </sheetData>
  <mergeCells count="2">
    <mergeCell ref="A1:F2"/>
    <mergeCell ref="A3:F3"/>
  </mergeCells>
  <pageMargins left="0.7" right="0.7" top="0.75" bottom="0.75" header="0.3" footer="0.3"/>
  <pageSetup scale="21" orientation="landscape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76" workbookViewId="0">
      <selection activeCell="A34" sqref="A34"/>
    </sheetView>
  </sheetViews>
  <sheetFormatPr defaultColWidth="11" defaultRowHeight="15.5" x14ac:dyDescent="0.35"/>
  <cols>
    <col min="1" max="1" width="45.6328125" customWidth="1"/>
  </cols>
  <sheetData>
    <row r="1" spans="1:1" x14ac:dyDescent="0.35">
      <c r="A1" t="s">
        <v>8</v>
      </c>
    </row>
    <row r="2" spans="1:1" x14ac:dyDescent="0.35">
      <c r="A2" t="s">
        <v>10</v>
      </c>
    </row>
    <row r="3" spans="1:1" x14ac:dyDescent="0.35">
      <c r="A3" t="s">
        <v>9</v>
      </c>
    </row>
    <row r="5" spans="1:1" x14ac:dyDescent="0.35">
      <c r="A5" t="s">
        <v>3</v>
      </c>
    </row>
    <row r="6" spans="1:1" x14ac:dyDescent="0.35">
      <c r="A6" t="s">
        <v>11</v>
      </c>
    </row>
    <row r="7" spans="1:1" x14ac:dyDescent="0.35">
      <c r="A7" t="s">
        <v>12</v>
      </c>
    </row>
    <row r="8" spans="1:1" x14ac:dyDescent="0.35">
      <c r="A8" t="s">
        <v>2</v>
      </c>
    </row>
    <row r="9" spans="1:1" x14ac:dyDescent="0.35">
      <c r="A9" t="s">
        <v>13</v>
      </c>
    </row>
    <row r="10" spans="1:1" x14ac:dyDescent="0.35">
      <c r="A10" t="s">
        <v>14</v>
      </c>
    </row>
    <row r="11" spans="1:1" x14ac:dyDescent="0.35">
      <c r="A11" t="s">
        <v>15</v>
      </c>
    </row>
    <row r="12" spans="1:1" x14ac:dyDescent="0.35">
      <c r="A12" t="s">
        <v>16</v>
      </c>
    </row>
    <row r="13" spans="1:1" x14ac:dyDescent="0.35">
      <c r="A13" s="8" t="s">
        <v>86</v>
      </c>
    </row>
    <row r="14" spans="1:1" x14ac:dyDescent="0.35">
      <c r="A14" s="8" t="s">
        <v>87</v>
      </c>
    </row>
    <row r="15" spans="1:1" x14ac:dyDescent="0.35">
      <c r="A15" t="s">
        <v>18</v>
      </c>
    </row>
    <row r="16" spans="1:1" x14ac:dyDescent="0.35">
      <c r="A16" t="s">
        <v>19</v>
      </c>
    </row>
    <row r="17" spans="1:1" x14ac:dyDescent="0.35">
      <c r="A17" t="s">
        <v>20</v>
      </c>
    </row>
    <row r="18" spans="1:1" x14ac:dyDescent="0.35">
      <c r="A18" s="8" t="s">
        <v>88</v>
      </c>
    </row>
    <row r="19" spans="1:1" x14ac:dyDescent="0.35">
      <c r="A19" s="8" t="s">
        <v>89</v>
      </c>
    </row>
    <row r="20" spans="1:1" x14ac:dyDescent="0.35">
      <c r="A20" t="s">
        <v>21</v>
      </c>
    </row>
    <row r="21" spans="1:1" x14ac:dyDescent="0.35">
      <c r="A21" t="s">
        <v>84</v>
      </c>
    </row>
    <row r="22" spans="1:1" x14ac:dyDescent="0.35">
      <c r="A22" t="s">
        <v>6</v>
      </c>
    </row>
    <row r="23" spans="1:1" x14ac:dyDescent="0.35">
      <c r="A23" s="8" t="s">
        <v>22</v>
      </c>
    </row>
    <row r="24" spans="1:1" x14ac:dyDescent="0.35">
      <c r="A24" s="8" t="s">
        <v>83</v>
      </c>
    </row>
    <row r="25" spans="1:1" x14ac:dyDescent="0.35">
      <c r="A25" t="s">
        <v>23</v>
      </c>
    </row>
    <row r="26" spans="1:1" x14ac:dyDescent="0.35">
      <c r="A26" t="s">
        <v>85</v>
      </c>
    </row>
    <row r="27" spans="1:1" x14ac:dyDescent="0.35">
      <c r="A27" t="s">
        <v>7</v>
      </c>
    </row>
    <row r="28" spans="1:1" x14ac:dyDescent="0.35">
      <c r="A28" t="s">
        <v>24</v>
      </c>
    </row>
    <row r="30" spans="1:1" x14ac:dyDescent="0.35">
      <c r="A30" t="s">
        <v>59</v>
      </c>
    </row>
    <row r="31" spans="1:1" x14ac:dyDescent="0.35">
      <c r="A31" t="s">
        <v>58</v>
      </c>
    </row>
    <row r="32" spans="1:1" x14ac:dyDescent="0.35">
      <c r="A32" t="s">
        <v>56</v>
      </c>
    </row>
    <row r="33" spans="1:1" x14ac:dyDescent="0.35">
      <c r="A33" t="s">
        <v>57</v>
      </c>
    </row>
    <row r="35" spans="1:1" x14ac:dyDescent="0.35">
      <c r="A35" t="s">
        <v>27</v>
      </c>
    </row>
    <row r="36" spans="1:1" x14ac:dyDescent="0.35">
      <c r="A36" t="s">
        <v>60</v>
      </c>
    </row>
    <row r="37" spans="1:1" x14ac:dyDescent="0.35">
      <c r="A37" t="s">
        <v>28</v>
      </c>
    </row>
    <row r="38" spans="1:1" x14ac:dyDescent="0.35">
      <c r="A38" t="s">
        <v>29</v>
      </c>
    </row>
    <row r="39" spans="1:1" x14ac:dyDescent="0.35">
      <c r="A39" t="s">
        <v>30</v>
      </c>
    </row>
    <row r="40" spans="1:1" x14ac:dyDescent="0.35">
      <c r="A40" t="s">
        <v>60</v>
      </c>
    </row>
    <row r="41" spans="1:1" x14ac:dyDescent="0.35">
      <c r="A41" t="s">
        <v>31</v>
      </c>
    </row>
    <row r="42" spans="1:1" x14ac:dyDescent="0.35">
      <c r="A42" t="s">
        <v>32</v>
      </c>
    </row>
    <row r="43" spans="1:1" x14ac:dyDescent="0.35">
      <c r="A43" t="s">
        <v>33</v>
      </c>
    </row>
    <row r="45" spans="1:1" x14ac:dyDescent="0.35">
      <c r="A45" t="s">
        <v>34</v>
      </c>
    </row>
    <row r="47" spans="1:1" x14ac:dyDescent="0.35">
      <c r="A47" t="s">
        <v>35</v>
      </c>
    </row>
    <row r="49" spans="1:13" x14ac:dyDescent="0.35">
      <c r="A49">
        <v>0</v>
      </c>
      <c r="B49">
        <v>1</v>
      </c>
      <c r="C49">
        <v>2</v>
      </c>
      <c r="D49">
        <v>3</v>
      </c>
      <c r="E49">
        <v>4</v>
      </c>
      <c r="F49">
        <v>5</v>
      </c>
      <c r="G49">
        <v>6</v>
      </c>
      <c r="H49">
        <v>7</v>
      </c>
      <c r="I49">
        <v>8</v>
      </c>
      <c r="J49">
        <v>9</v>
      </c>
      <c r="K49">
        <v>10</v>
      </c>
      <c r="L49">
        <v>11</v>
      </c>
      <c r="M49">
        <v>12</v>
      </c>
    </row>
    <row r="50" spans="1:13" x14ac:dyDescent="0.35">
      <c r="E50" s="68" t="s">
        <v>101</v>
      </c>
      <c r="F50" s="68" t="s">
        <v>100</v>
      </c>
    </row>
    <row r="51" spans="1:13" x14ac:dyDescent="0.35">
      <c r="A51">
        <v>1</v>
      </c>
      <c r="E51" s="67">
        <v>1</v>
      </c>
      <c r="F51" t="s">
        <v>37</v>
      </c>
    </row>
    <row r="52" spans="1:13" x14ac:dyDescent="0.35">
      <c r="A52">
        <v>2</v>
      </c>
      <c r="E52" s="67">
        <v>2</v>
      </c>
      <c r="F52" t="s">
        <v>38</v>
      </c>
    </row>
    <row r="53" spans="1:13" x14ac:dyDescent="0.35">
      <c r="A53">
        <v>3</v>
      </c>
      <c r="E53" s="67">
        <v>3</v>
      </c>
      <c r="F53" t="s">
        <v>39</v>
      </c>
    </row>
    <row r="54" spans="1:13" x14ac:dyDescent="0.35">
      <c r="A54">
        <v>4</v>
      </c>
      <c r="E54" s="67">
        <v>4</v>
      </c>
      <c r="F54" t="s">
        <v>40</v>
      </c>
    </row>
    <row r="55" spans="1:13" x14ac:dyDescent="0.35">
      <c r="A55">
        <v>5</v>
      </c>
      <c r="E55" s="67">
        <v>5</v>
      </c>
      <c r="F55" t="s">
        <v>41</v>
      </c>
    </row>
    <row r="56" spans="1:13" x14ac:dyDescent="0.35">
      <c r="A56">
        <v>6</v>
      </c>
      <c r="E56" s="67">
        <v>6</v>
      </c>
      <c r="F56" t="s">
        <v>42</v>
      </c>
    </row>
    <row r="57" spans="1:13" x14ac:dyDescent="0.35">
      <c r="A57">
        <v>7</v>
      </c>
      <c r="E57" s="67">
        <v>7</v>
      </c>
      <c r="F57" t="s">
        <v>43</v>
      </c>
    </row>
    <row r="58" spans="1:13" x14ac:dyDescent="0.35">
      <c r="A58">
        <v>8</v>
      </c>
      <c r="E58" s="67">
        <v>8</v>
      </c>
      <c r="F58" t="s">
        <v>44</v>
      </c>
    </row>
    <row r="59" spans="1:13" x14ac:dyDescent="0.35">
      <c r="A59">
        <v>9</v>
      </c>
      <c r="E59" s="67">
        <v>9</v>
      </c>
      <c r="F59" t="s">
        <v>45</v>
      </c>
    </row>
    <row r="60" spans="1:13" x14ac:dyDescent="0.35">
      <c r="A60">
        <v>10</v>
      </c>
      <c r="E60" s="67">
        <v>10</v>
      </c>
      <c r="F60" t="s">
        <v>46</v>
      </c>
    </row>
    <row r="61" spans="1:13" x14ac:dyDescent="0.35">
      <c r="A61">
        <v>11</v>
      </c>
      <c r="E61" s="67">
        <v>11</v>
      </c>
      <c r="F61" t="s">
        <v>47</v>
      </c>
    </row>
    <row r="62" spans="1:13" x14ac:dyDescent="0.35">
      <c r="A62">
        <v>12</v>
      </c>
      <c r="E62" s="67">
        <v>12</v>
      </c>
      <c r="F62" t="s">
        <v>48</v>
      </c>
    </row>
    <row r="63" spans="1:13" x14ac:dyDescent="0.35">
      <c r="A63">
        <v>13</v>
      </c>
    </row>
    <row r="64" spans="1:13" x14ac:dyDescent="0.35">
      <c r="A64">
        <v>14</v>
      </c>
    </row>
    <row r="65" spans="1:1" x14ac:dyDescent="0.35">
      <c r="A65">
        <v>15</v>
      </c>
    </row>
    <row r="66" spans="1:1" x14ac:dyDescent="0.35">
      <c r="A66">
        <v>16</v>
      </c>
    </row>
    <row r="67" spans="1:1" x14ac:dyDescent="0.35">
      <c r="A67">
        <v>17</v>
      </c>
    </row>
    <row r="68" spans="1:1" x14ac:dyDescent="0.35">
      <c r="A68">
        <v>18</v>
      </c>
    </row>
    <row r="69" spans="1:1" x14ac:dyDescent="0.35">
      <c r="A69">
        <v>19</v>
      </c>
    </row>
    <row r="70" spans="1:1" x14ac:dyDescent="0.35">
      <c r="A70">
        <v>20</v>
      </c>
    </row>
    <row r="71" spans="1:1" x14ac:dyDescent="0.35">
      <c r="A71">
        <v>21</v>
      </c>
    </row>
    <row r="72" spans="1:1" x14ac:dyDescent="0.35">
      <c r="A72">
        <v>22</v>
      </c>
    </row>
    <row r="73" spans="1:1" x14ac:dyDescent="0.35">
      <c r="A73">
        <v>23</v>
      </c>
    </row>
    <row r="74" spans="1:1" x14ac:dyDescent="0.35">
      <c r="A74">
        <v>24</v>
      </c>
    </row>
    <row r="75" spans="1:1" x14ac:dyDescent="0.35">
      <c r="A75">
        <v>25</v>
      </c>
    </row>
    <row r="76" spans="1:1" x14ac:dyDescent="0.35">
      <c r="A76">
        <v>26</v>
      </c>
    </row>
    <row r="77" spans="1:1" x14ac:dyDescent="0.35">
      <c r="A77">
        <v>27</v>
      </c>
    </row>
    <row r="78" spans="1:1" x14ac:dyDescent="0.35">
      <c r="A78">
        <v>28</v>
      </c>
    </row>
    <row r="79" spans="1:1" x14ac:dyDescent="0.35">
      <c r="A79">
        <v>29</v>
      </c>
    </row>
    <row r="80" spans="1:1" x14ac:dyDescent="0.35">
      <c r="A80">
        <v>30</v>
      </c>
    </row>
    <row r="81" spans="1:1" x14ac:dyDescent="0.35">
      <c r="A81">
        <v>31</v>
      </c>
    </row>
    <row r="82" spans="1:1" x14ac:dyDescent="0.35">
      <c r="A82">
        <v>32</v>
      </c>
    </row>
    <row r="83" spans="1:1" x14ac:dyDescent="0.35">
      <c r="A83">
        <v>33</v>
      </c>
    </row>
    <row r="84" spans="1:1" x14ac:dyDescent="0.35">
      <c r="A84">
        <v>34</v>
      </c>
    </row>
    <row r="85" spans="1:1" x14ac:dyDescent="0.35">
      <c r="A85">
        <v>35</v>
      </c>
    </row>
    <row r="86" spans="1:1" x14ac:dyDescent="0.35">
      <c r="A86">
        <v>36</v>
      </c>
    </row>
    <row r="87" spans="1:1" x14ac:dyDescent="0.35">
      <c r="A87">
        <v>37</v>
      </c>
    </row>
    <row r="88" spans="1:1" x14ac:dyDescent="0.35">
      <c r="A88">
        <v>38</v>
      </c>
    </row>
    <row r="89" spans="1:1" x14ac:dyDescent="0.35">
      <c r="A89">
        <v>39</v>
      </c>
    </row>
    <row r="90" spans="1:1" x14ac:dyDescent="0.35">
      <c r="A90">
        <v>40</v>
      </c>
    </row>
    <row r="91" spans="1:1" x14ac:dyDescent="0.35">
      <c r="A91">
        <v>41</v>
      </c>
    </row>
    <row r="92" spans="1:1" x14ac:dyDescent="0.35">
      <c r="A92">
        <v>42</v>
      </c>
    </row>
    <row r="93" spans="1:1" x14ac:dyDescent="0.35">
      <c r="A93">
        <v>43</v>
      </c>
    </row>
    <row r="94" spans="1:1" x14ac:dyDescent="0.35">
      <c r="A94">
        <v>44</v>
      </c>
    </row>
    <row r="95" spans="1:1" x14ac:dyDescent="0.35">
      <c r="A95">
        <v>45</v>
      </c>
    </row>
    <row r="96" spans="1:1" x14ac:dyDescent="0.35">
      <c r="A96">
        <v>46</v>
      </c>
    </row>
    <row r="97" spans="1:1" x14ac:dyDescent="0.35">
      <c r="A97">
        <v>47</v>
      </c>
    </row>
    <row r="98" spans="1:1" x14ac:dyDescent="0.35">
      <c r="A98">
        <v>48</v>
      </c>
    </row>
    <row r="99" spans="1:1" x14ac:dyDescent="0.35">
      <c r="A99">
        <v>49</v>
      </c>
    </row>
    <row r="100" spans="1:1" x14ac:dyDescent="0.35">
      <c r="A100">
        <v>50</v>
      </c>
    </row>
    <row r="102" spans="1:1" x14ac:dyDescent="0.35">
      <c r="A102" t="s">
        <v>93</v>
      </c>
    </row>
    <row r="103" spans="1:1" x14ac:dyDescent="0.35">
      <c r="A103" t="s">
        <v>94</v>
      </c>
    </row>
    <row r="104" spans="1:1" x14ac:dyDescent="0.35">
      <c r="A104" t="s">
        <v>95</v>
      </c>
    </row>
    <row r="105" spans="1:1" x14ac:dyDescent="0.35">
      <c r="A105" t="s">
        <v>96</v>
      </c>
    </row>
    <row r="106" spans="1:1" x14ac:dyDescent="0.35">
      <c r="A106" t="s">
        <v>97</v>
      </c>
    </row>
    <row r="107" spans="1:1" x14ac:dyDescent="0.35">
      <c r="A107" t="s">
        <v>98</v>
      </c>
    </row>
  </sheetData>
  <pageMargins left="0.75" right="0.75" top="1" bottom="1" header="0.5" footer="0.5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C920734749747B2EE4B4BD47CCE72" ma:contentTypeVersion="11" ma:contentTypeDescription="Create a new document." ma:contentTypeScope="" ma:versionID="d849ef4f54b281002e4394d129e83bd3">
  <xsd:schema xmlns:xsd="http://www.w3.org/2001/XMLSchema" xmlns:xs="http://www.w3.org/2001/XMLSchema" xmlns:p="http://schemas.microsoft.com/office/2006/metadata/properties" xmlns:ns3="cbf9f2e8-d477-4433-9ac8-db3216617497" xmlns:ns4="8dd91be3-76e2-4d27-b804-a765ba408120" targetNamespace="http://schemas.microsoft.com/office/2006/metadata/properties" ma:root="true" ma:fieldsID="98da56e7d079dd354b4e8346b850c278" ns3:_="" ns4:_="">
    <xsd:import namespace="cbf9f2e8-d477-4433-9ac8-db3216617497"/>
    <xsd:import namespace="8dd91be3-76e2-4d27-b804-a765ba4081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9f2e8-d477-4433-9ac8-db321661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91be3-76e2-4d27-b804-a765ba408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AF5C5-0B4E-40A0-8DA5-B24EEE8018EE}">
  <ds:schemaRefs>
    <ds:schemaRef ds:uri="8dd91be3-76e2-4d27-b804-a765ba408120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cbf9f2e8-d477-4433-9ac8-db321661749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7C91D55-4269-4C69-8B5D-14A321360C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2277E-66F7-457B-A610-4C03404D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f9f2e8-d477-4433-9ac8-db3216617497"/>
    <ds:schemaRef ds:uri="8dd91be3-76e2-4d27-b804-a765ba408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Transactions</vt:lpstr>
      <vt:lpstr>Working Cash Flow</vt:lpstr>
      <vt:lpstr>IRS Mileage</vt:lpstr>
      <vt:lpstr>Amortization Schedule</vt:lpstr>
      <vt:lpstr>Classifications</vt:lpstr>
      <vt:lpstr>InventoryMethod</vt:lpstr>
      <vt:lpstr>InvetoryMethod</vt:lpstr>
      <vt:lpstr>List</vt:lpstr>
      <vt:lpstr>Loan_Amount</vt:lpstr>
      <vt:lpstr>Loan_Term</vt:lpstr>
      <vt:lpstr>LoanAmount</vt:lpstr>
      <vt:lpstr>Payment</vt:lpstr>
      <vt:lpstr>Periods</vt:lpstr>
      <vt:lpstr>Rate</vt:lpstr>
      <vt:lpstr>Total_Cost</vt:lpstr>
      <vt:lpstr>Total_Interest</vt:lpstr>
      <vt:lpstr>Total_Principal</vt:lpstr>
      <vt:lpstr>YesNo</vt:lpstr>
      <vt:lpstr>YesNo?</vt:lpstr>
    </vt:vector>
  </TitlesOfParts>
  <Manager/>
  <Company>SC SBDC Aiken Area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SBDC Excel</dc:title>
  <dc:subject>Cash Flow &amp; Records Workbook</dc:subject>
  <dc:creator>Brent Hoover</dc:creator>
  <cp:keywords/>
  <dc:description>Created by Brent Hoover</dc:description>
  <cp:lastModifiedBy>User</cp:lastModifiedBy>
  <cp:lastPrinted>2019-06-24T19:24:02Z</cp:lastPrinted>
  <dcterms:created xsi:type="dcterms:W3CDTF">2010-04-11T15:50:05Z</dcterms:created>
  <dcterms:modified xsi:type="dcterms:W3CDTF">2021-04-22T03:37:27Z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  <property fmtid="{D5CDD505-2E9C-101B-9397-08002B2CF9AE}" pid="3" name="ContentTypeId">
    <vt:lpwstr>0x010100202C920734749747B2EE4B4BD47CCE72</vt:lpwstr>
  </property>
</Properties>
</file>