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23b063a83b47ea1/Documents/"/>
    </mc:Choice>
  </mc:AlternateContent>
  <xr:revisionPtr revIDLastSave="0" documentId="8_{C1882489-E971-804E-AD24-7155FA8BDFF6}" xr6:coauthVersionLast="46" xr6:coauthVersionMax="46" xr10:uidLastSave="{00000000-0000-0000-0000-000000000000}"/>
  <bookViews>
    <workbookView xWindow="15240" yWindow="-300" windowWidth="21600" windowHeight="11385" xr2:uid="{C533230E-8703-42C5-A156-202D25E70034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7" i="1" l="1"/>
  <c r="D67" i="1" a="1"/>
  <c r="D67" i="1"/>
  <c r="D66" i="1" a="1"/>
  <c r="D66" i="1"/>
  <c r="D65" i="1" a="1"/>
  <c r="D65" i="1"/>
  <c r="D64" i="1" a="1"/>
  <c r="D64" i="1"/>
  <c r="D63" i="1" a="1"/>
  <c r="D63" i="1"/>
  <c r="D62" i="1" a="1"/>
  <c r="D62" i="1"/>
  <c r="B52" i="1"/>
  <c r="C52" i="1"/>
  <c r="B53" i="1"/>
  <c r="C53" i="1"/>
  <c r="B54" i="1"/>
  <c r="C54" i="1"/>
  <c r="B55" i="1"/>
  <c r="C55" i="1"/>
  <c r="B56" i="1"/>
  <c r="C56" i="1"/>
  <c r="B39" i="1"/>
  <c r="C43" i="1"/>
  <c r="I53" i="1"/>
  <c r="G53" i="1"/>
  <c r="H43" i="1"/>
  <c r="B51" i="1"/>
  <c r="C51" i="1"/>
  <c r="B34" i="1"/>
  <c r="J29" i="1"/>
  <c r="J28" i="1"/>
  <c r="J30" i="1"/>
  <c r="J7" i="1"/>
  <c r="H7" i="1"/>
  <c r="C26" i="1"/>
  <c r="D26" i="1"/>
  <c r="E26" i="1"/>
  <c r="F26" i="1"/>
  <c r="B26" i="1"/>
  <c r="B23" i="1"/>
  <c r="C18" i="1"/>
  <c r="D18" i="1"/>
  <c r="E18" i="1"/>
  <c r="F18" i="1"/>
  <c r="B18" i="1"/>
  <c r="F6" i="1"/>
  <c r="F7" i="1"/>
  <c r="F8" i="1" a="1"/>
  <c r="F8" i="1"/>
  <c r="C9" i="1"/>
  <c r="C10" i="1" a="1"/>
  <c r="C10" i="1"/>
  <c r="C3" i="1"/>
  <c r="C8" i="1"/>
  <c r="L18" i="1"/>
  <c r="L19" i="1"/>
  <c r="L20" i="1"/>
  <c r="L21" i="1"/>
  <c r="L22" i="1"/>
  <c r="L17" i="1"/>
  <c r="J18" i="1"/>
  <c r="K18" i="1"/>
  <c r="J19" i="1"/>
  <c r="M19" i="1"/>
  <c r="J20" i="1"/>
  <c r="K20" i="1"/>
  <c r="J21" i="1"/>
  <c r="M21" i="1"/>
  <c r="J22" i="1"/>
  <c r="M22" i="1"/>
  <c r="J17" i="1"/>
  <c r="M17" i="1"/>
  <c r="D51" i="1"/>
  <c r="D39" i="1"/>
  <c r="I8" i="1" a="1"/>
  <c r="I8" i="1"/>
  <c r="J31" i="1"/>
  <c r="I7" i="1" a="1"/>
  <c r="I7" i="1"/>
  <c r="B27" i="1"/>
  <c r="B21" i="1"/>
  <c r="B24" i="1"/>
  <c r="K19" i="1"/>
  <c r="O20" i="1"/>
  <c r="C12" i="1"/>
  <c r="C13" i="1"/>
  <c r="E13" i="1"/>
  <c r="M18" i="1"/>
  <c r="K17" i="1"/>
  <c r="O17" i="1"/>
  <c r="M20" i="1"/>
  <c r="K22" i="1"/>
  <c r="K21" i="1"/>
  <c r="O21" i="1"/>
  <c r="B22" i="1"/>
  <c r="B25" i="1"/>
  <c r="O19" i="1"/>
  <c r="O22" i="1"/>
  <c r="O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<sst xmlns="http://schemas.openxmlformats.org/spreadsheetml/2006/main" count="103" uniqueCount="62">
  <si>
    <t>ATC</t>
  </si>
  <si>
    <t>AFC</t>
  </si>
  <si>
    <t>AVC</t>
  </si>
  <si>
    <t>MC</t>
  </si>
  <si>
    <t>Q</t>
  </si>
  <si>
    <t>TC</t>
  </si>
  <si>
    <t>Cost Functions</t>
  </si>
  <si>
    <t>APL</t>
  </si>
  <si>
    <t>MPL</t>
  </si>
  <si>
    <t>MPK</t>
  </si>
  <si>
    <t>VMPL</t>
  </si>
  <si>
    <t>Price</t>
  </si>
  <si>
    <t>L</t>
  </si>
  <si>
    <t>K</t>
  </si>
  <si>
    <t>Function</t>
  </si>
  <si>
    <t>Powers</t>
  </si>
  <si>
    <t>Partial</t>
  </si>
  <si>
    <t>Coefficients</t>
  </si>
  <si>
    <t>Wage</t>
  </si>
  <si>
    <t>Production Functions</t>
  </si>
  <si>
    <t>Cost Formulas</t>
  </si>
  <si>
    <t>TVC</t>
  </si>
  <si>
    <t>TFC</t>
  </si>
  <si>
    <t>Maximum Profit</t>
  </si>
  <si>
    <t>Fixed if Given</t>
  </si>
  <si>
    <t>Determine Appropriate Strategy</t>
  </si>
  <si>
    <t>Rate</t>
  </si>
  <si>
    <t>MPL/W</t>
  </si>
  <si>
    <t>MPK/R</t>
  </si>
  <si>
    <t>Leontieff - K &amp; L cannot be substituted for eahc other</t>
  </si>
  <si>
    <t>L2</t>
  </si>
  <si>
    <t>Q1</t>
  </si>
  <si>
    <t>Q2</t>
  </si>
  <si>
    <t>L1</t>
  </si>
  <si>
    <t>Variables</t>
  </si>
  <si>
    <t>Change in Output</t>
  </si>
  <si>
    <t>Increase in only one axis will not increase output</t>
  </si>
  <si>
    <t>Must increase both inputs proportionally to increase output</t>
  </si>
  <si>
    <t>Linear - K &amp; L can be substituted for each other at a constant rate</t>
  </si>
  <si>
    <t>R</t>
  </si>
  <si>
    <t>C4 - Four Firm Concentration Ratio</t>
  </si>
  <si>
    <t>Sales</t>
  </si>
  <si>
    <t>Top 4</t>
  </si>
  <si>
    <t>C4</t>
  </si>
  <si>
    <t>HHI - Herfindahl Hirschaman Index</t>
  </si>
  <si>
    <t>Share</t>
  </si>
  <si>
    <t>HHI</t>
  </si>
  <si>
    <t>Remaining Steps</t>
  </si>
  <si>
    <t>If Total Sales is not given</t>
  </si>
  <si>
    <t>Rothschild Index</t>
  </si>
  <si>
    <t>ET</t>
  </si>
  <si>
    <t>ED</t>
  </si>
  <si>
    <t>Lerner Index</t>
  </si>
  <si>
    <t>Solve for L</t>
  </si>
  <si>
    <t>P</t>
  </si>
  <si>
    <t>Solve for P</t>
  </si>
  <si>
    <t>Totoal Sales</t>
  </si>
  <si>
    <t>Shutdown Rule</t>
  </si>
  <si>
    <t>TR</t>
  </si>
  <si>
    <t>MR</t>
  </si>
  <si>
    <t>SPECIAL FORMULA</t>
  </si>
  <si>
    <t>MC=MR=P(1+(1/Ed))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</si>
</sst>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/>
      <bottom/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medium">
        <color indexed="64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3" borderId="9" applyNumberFormat="0" applyAlignment="0" applyProtection="0"/>
    <xf numFmtId="0" fontId="3" fillId="4" borderId="10" applyNumberFormat="0" applyAlignment="0" applyProtection="0"/>
  </cellStyleXfs>
  <cellXfs count="57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3" borderId="9" xfId="2"/>
    <xf numFmtId="0" fontId="2" fillId="3" borderId="12" xfId="2" applyBorder="1"/>
    <xf numFmtId="0" fontId="0" fillId="5" borderId="11" xfId="0" applyFill="1" applyBorder="1"/>
    <xf numFmtId="0" fontId="0" fillId="5" borderId="11" xfId="0" applyNumberFormat="1" applyFill="1" applyBorder="1"/>
    <xf numFmtId="0" fontId="0" fillId="0" borderId="15" xfId="0" applyBorder="1"/>
    <xf numFmtId="0" fontId="2" fillId="3" borderId="9" xfId="2" applyBorder="1"/>
    <xf numFmtId="0" fontId="2" fillId="3" borderId="16" xfId="2" applyBorder="1"/>
    <xf numFmtId="0" fontId="0" fillId="0" borderId="2" xfId="0" applyBorder="1"/>
    <xf numFmtId="0" fontId="0" fillId="0" borderId="3" xfId="0" applyBorder="1"/>
    <xf numFmtId="0" fontId="3" fillId="4" borderId="10" xfId="3" applyNumberFormat="1" applyBorder="1"/>
    <xf numFmtId="2" fontId="2" fillId="3" borderId="9" xfId="2" applyNumberFormat="1" applyBorder="1"/>
    <xf numFmtId="2" fontId="0" fillId="0" borderId="5" xfId="0" applyNumberFormat="1" applyBorder="1"/>
    <xf numFmtId="0" fontId="0" fillId="0" borderId="0" xfId="0" applyFill="1" applyBorder="1"/>
    <xf numFmtId="0" fontId="0" fillId="5" borderId="17" xfId="0" applyFill="1" applyBorder="1"/>
    <xf numFmtId="0" fontId="4" fillId="2" borderId="1" xfId="0" applyFont="1" applyFill="1" applyBorder="1"/>
    <xf numFmtId="0" fontId="3" fillId="4" borderId="10" xfId="3"/>
    <xf numFmtId="0" fontId="3" fillId="4" borderId="18" xfId="3" applyBorder="1"/>
    <xf numFmtId="0" fontId="2" fillId="3" borderId="19" xfId="2" applyBorder="1"/>
    <xf numFmtId="0" fontId="3" fillId="4" borderId="10" xfId="3" applyBorder="1"/>
    <xf numFmtId="0" fontId="3" fillId="4" borderId="20" xfId="3" applyBorder="1"/>
    <xf numFmtId="0" fontId="2" fillId="3" borderId="0" xfId="2" applyBorder="1"/>
    <xf numFmtId="0" fontId="0" fillId="5" borderId="0" xfId="0" applyFill="1" applyBorder="1"/>
    <xf numFmtId="0" fontId="0" fillId="0" borderId="7" xfId="0" applyFill="1" applyBorder="1"/>
    <xf numFmtId="0" fontId="0" fillId="5" borderId="7" xfId="0" applyFill="1" applyBorder="1"/>
    <xf numFmtId="0" fontId="0" fillId="5" borderId="0" xfId="0" applyFill="1" applyBorder="1" applyAlignment="1">
      <alignment horizontal="center" vertical="center"/>
    </xf>
    <xf numFmtId="0" fontId="0" fillId="5" borderId="5" xfId="0" applyFill="1" applyBorder="1"/>
    <xf numFmtId="0" fontId="0" fillId="0" borderId="0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2" fillId="3" borderId="21" xfId="2" applyBorder="1"/>
    <xf numFmtId="0" fontId="2" fillId="3" borderId="22" xfId="2" applyBorder="1"/>
    <xf numFmtId="0" fontId="0" fillId="0" borderId="4" xfId="0" applyFill="1" applyBorder="1"/>
    <xf numFmtId="0" fontId="0" fillId="5" borderId="8" xfId="0" applyFill="1" applyBorder="1"/>
    <xf numFmtId="0" fontId="2" fillId="3" borderId="23" xfId="2" applyBorder="1"/>
    <xf numFmtId="0" fontId="0" fillId="0" borderId="26" xfId="0" applyBorder="1"/>
    <xf numFmtId="0" fontId="0" fillId="0" borderId="27" xfId="0" applyBorder="1"/>
    <xf numFmtId="0" fontId="0" fillId="6" borderId="0" xfId="0" applyFill="1"/>
    <xf numFmtId="43" fontId="0" fillId="0" borderId="0" xfId="1" applyFont="1" applyBorder="1"/>
    <xf numFmtId="0" fontId="0" fillId="0" borderId="6" xfId="0" applyFill="1" applyBorder="1"/>
    <xf numFmtId="43" fontId="2" fillId="3" borderId="9" xfId="2" applyNumberFormat="1" applyBorder="1"/>
    <xf numFmtId="43" fontId="2" fillId="3" borderId="6" xfId="1" applyFont="1" applyFill="1" applyBorder="1"/>
    <xf numFmtId="2" fontId="0" fillId="5" borderId="0" xfId="1" applyNumberFormat="1" applyFont="1" applyFill="1" applyBorder="1"/>
    <xf numFmtId="2" fontId="2" fillId="3" borderId="4" xfId="1" applyNumberFormat="1" applyFont="1" applyFill="1" applyBorder="1"/>
    <xf numFmtId="0" fontId="3" fillId="4" borderId="24" xfId="3" applyBorder="1" applyAlignment="1">
      <alignment horizontal="center"/>
    </xf>
    <xf numFmtId="0" fontId="3" fillId="4" borderId="14" xfId="3" applyBorder="1" applyAlignment="1">
      <alignment horizontal="center"/>
    </xf>
    <xf numFmtId="0" fontId="3" fillId="4" borderId="13" xfId="3" applyBorder="1" applyAlignment="1">
      <alignment horizontal="center"/>
    </xf>
    <xf numFmtId="0" fontId="3" fillId="4" borderId="25" xfId="3" applyBorder="1" applyAlignment="1">
      <alignment horizontal="center"/>
    </xf>
  </cellXfs>
  <cellStyles count="4">
    <cellStyle name="Check Cell" xfId="3" builtinId="23"/>
    <cellStyle name="Comma" xfId="1" builtinId="3"/>
    <cellStyle name="Input" xfId="2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eetMetadata" Target="metadata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2C1CA-BA60-4A94-BA7A-7D36C918BE2C}">
  <dimension ref="A1:O77"/>
  <sheetViews>
    <sheetView tabSelected="1" zoomScaleNormal="100" workbookViewId="0">
      <selection activeCell="C8" sqref="C8"/>
    </sheetView>
  </sheetViews>
  <sheetFormatPr defaultRowHeight="15" x14ac:dyDescent="0.2"/>
  <cols>
    <col min="1" max="1" width="11.97265625" customWidth="1"/>
    <col min="2" max="2" width="14.2578125" bestFit="1" customWidth="1"/>
    <col min="3" max="3" width="11.97265625" bestFit="1" customWidth="1"/>
    <col min="4" max="4" width="14.2578125" bestFit="1" customWidth="1"/>
  </cols>
  <sheetData>
    <row r="1" spans="1:15" ht="15.75" thickBot="1" x14ac:dyDescent="0.25"/>
    <row r="2" spans="1:15" ht="15.75" thickBot="1" x14ac:dyDescent="0.25">
      <c r="A2" s="24" t="s">
        <v>19</v>
      </c>
      <c r="B2" s="2"/>
      <c r="C2" s="2"/>
      <c r="D2" s="2"/>
      <c r="E2" s="2"/>
      <c r="F2" s="3"/>
      <c r="H2" s="24" t="s">
        <v>25</v>
      </c>
      <c r="I2" s="2"/>
      <c r="J2" s="2"/>
      <c r="K2" s="2"/>
      <c r="L2" s="18"/>
    </row>
    <row r="3" spans="1:15" ht="16.5" thickTop="1" thickBot="1" x14ac:dyDescent="0.25">
      <c r="A3" s="4" t="s">
        <v>17</v>
      </c>
      <c r="B3" s="5" t="s">
        <v>14</v>
      </c>
      <c r="C3" s="19">
        <f>((A4)*C4^D4)*((A5)*C5^D5)</f>
        <v>47.999999999999993</v>
      </c>
      <c r="D3" s="5" t="s">
        <v>15</v>
      </c>
      <c r="E3" s="5"/>
      <c r="F3" s="6"/>
      <c r="H3" s="4" t="s">
        <v>8</v>
      </c>
      <c r="I3" s="5" t="s">
        <v>9</v>
      </c>
      <c r="J3" s="5" t="s">
        <v>26</v>
      </c>
      <c r="K3" s="5" t="s">
        <v>18</v>
      </c>
      <c r="L3" s="6"/>
    </row>
    <row r="4" spans="1:15" ht="15.75" thickTop="1" x14ac:dyDescent="0.2">
      <c r="A4" s="16">
        <v>1</v>
      </c>
      <c r="B4" s="5" t="s">
        <v>12</v>
      </c>
      <c r="C4" s="15">
        <v>1</v>
      </c>
      <c r="D4" s="20">
        <v>0.25</v>
      </c>
      <c r="E4" s="5"/>
      <c r="F4" s="6"/>
      <c r="H4" s="16">
        <v>86</v>
      </c>
      <c r="I4" s="15">
        <v>120</v>
      </c>
      <c r="J4" s="15">
        <v>18.5</v>
      </c>
      <c r="K4" s="15">
        <v>14.25</v>
      </c>
      <c r="L4" s="6"/>
    </row>
    <row r="5" spans="1:15" x14ac:dyDescent="0.2">
      <c r="A5" s="16">
        <v>16</v>
      </c>
      <c r="B5" s="5" t="s">
        <v>13</v>
      </c>
      <c r="C5" s="15">
        <v>27</v>
      </c>
      <c r="D5" s="20">
        <v>0.33333333333333331</v>
      </c>
      <c r="E5" s="5"/>
      <c r="F5" s="6"/>
      <c r="H5" s="4"/>
      <c r="I5" s="5"/>
      <c r="J5" s="5"/>
      <c r="K5" s="5"/>
      <c r="L5" s="6"/>
    </row>
    <row r="6" spans="1:15" x14ac:dyDescent="0.2">
      <c r="A6" s="4"/>
      <c r="B6" s="5" t="s">
        <v>11</v>
      </c>
      <c r="C6" s="15">
        <v>250</v>
      </c>
      <c r="D6" s="5"/>
      <c r="E6" s="5"/>
      <c r="F6" s="21">
        <f>(D4-1)</f>
        <v>-0.75</v>
      </c>
      <c r="H6" s="4" t="s">
        <v>27</v>
      </c>
      <c r="I6" s="5"/>
      <c r="J6" s="5" t="s">
        <v>28</v>
      </c>
      <c r="K6" s="5"/>
      <c r="L6" s="6"/>
    </row>
    <row r="7" spans="1:15" x14ac:dyDescent="0.2">
      <c r="A7" s="4"/>
      <c r="B7" s="5" t="s">
        <v>18</v>
      </c>
      <c r="C7" s="11">
        <v>24</v>
      </c>
      <c r="D7" s="5"/>
      <c r="E7" s="5"/>
      <c r="F7" s="21">
        <f>F6*(-1)</f>
        <v>0.75</v>
      </c>
      <c r="H7" s="4">
        <f>H4/K4</f>
        <v>6.0350877192982457</v>
      </c>
      <c r="I7" s="34" t="str" cm="1">
        <f t="array" ref="I7">_xlfn.IFS(H7&gt;J7, "&gt;", J7&gt;H7, "&lt;",H7=J7,"=")</f>
        <v>&lt;</v>
      </c>
      <c r="J7" s="5">
        <f>I4/J4</f>
        <v>6.4864864864864868</v>
      </c>
      <c r="K7" s="5"/>
      <c r="L7" s="6"/>
    </row>
    <row r="8" spans="1:15" x14ac:dyDescent="0.2">
      <c r="A8" s="4"/>
      <c r="B8" s="5" t="s">
        <v>7</v>
      </c>
      <c r="C8" s="13">
        <f>C3/C4</f>
        <v>47.999999999999993</v>
      </c>
      <c r="D8" s="5"/>
      <c r="E8" s="5"/>
      <c r="F8" s="6" cm="1">
        <f t="array" ref="F8">MINVERSE(F7)</f>
        <v>1.3333333333333333</v>
      </c>
      <c r="H8" s="4"/>
      <c r="I8" s="31" t="str" cm="1">
        <f t="array" ref="I8">_xlfn.IFS(H7&gt;J7, "Use More Labor/Decrease Capital", J7&gt;H7, "Use More Capital/Decrease Labor",H7=J7,"Use Either/Remain Unchanged")</f>
        <v>Use More Capital/Decrease Labor</v>
      </c>
      <c r="J8" s="31"/>
      <c r="K8" s="31"/>
      <c r="L8" s="35"/>
    </row>
    <row r="9" spans="1:15" ht="15.75" thickBot="1" x14ac:dyDescent="0.25">
      <c r="A9" s="4" t="s">
        <v>16</v>
      </c>
      <c r="B9" s="5" t="s">
        <v>8</v>
      </c>
      <c r="C9" s="12">
        <f>((D4*A4)*C4^(D4-1))*((1*A5)*C5^(D5))</f>
        <v>11.999999999999998</v>
      </c>
      <c r="D9" s="5"/>
      <c r="E9" s="5"/>
      <c r="F9" s="21"/>
      <c r="H9" s="7"/>
      <c r="I9" s="8"/>
      <c r="J9" s="8"/>
      <c r="K9" s="8"/>
      <c r="L9" s="9"/>
    </row>
    <row r="10" spans="1:15" x14ac:dyDescent="0.2">
      <c r="A10" s="4"/>
      <c r="B10" s="5" t="s">
        <v>10</v>
      </c>
      <c r="C10" s="12" cm="1">
        <f t="array" ref="C10">MINVERSE((C7/(C6*C9)))</f>
        <v>124.99999999999997</v>
      </c>
      <c r="D10" s="5"/>
      <c r="E10" s="5" t="s">
        <v>24</v>
      </c>
      <c r="F10" s="6"/>
    </row>
    <row r="11" spans="1:15" x14ac:dyDescent="0.2">
      <c r="A11" s="4"/>
      <c r="B11" s="5"/>
      <c r="C11" s="22"/>
      <c r="D11" s="5"/>
      <c r="E11" s="15">
        <v>10000</v>
      </c>
      <c r="F11" s="6"/>
    </row>
    <row r="12" spans="1:15" x14ac:dyDescent="0.2">
      <c r="A12" s="4"/>
      <c r="B12" s="5" t="s">
        <v>12</v>
      </c>
      <c r="C12" s="12">
        <f>C10^F8</f>
        <v>624.9999999999992</v>
      </c>
      <c r="D12" s="5"/>
      <c r="E12" s="5" t="s">
        <v>23</v>
      </c>
      <c r="F12" s="6"/>
    </row>
    <row r="13" spans="1:15" ht="15.75" thickBot="1" x14ac:dyDescent="0.25">
      <c r="A13" s="7"/>
      <c r="B13" s="32" t="s">
        <v>4</v>
      </c>
      <c r="C13" s="23">
        <f>((A4)*C12^D4)*((A5)*C5^D5)</f>
        <v>239.99999999999989</v>
      </c>
      <c r="D13" s="8"/>
      <c r="E13" s="33">
        <f>(C13*C6)-((E11)+(C12*C7))</f>
        <v>34999.999999999985</v>
      </c>
      <c r="F13" s="9"/>
    </row>
    <row r="14" spans="1:15" ht="15.75" thickBot="1" x14ac:dyDescent="0.25">
      <c r="H14" s="24" t="s">
        <v>6</v>
      </c>
      <c r="I14" s="2"/>
      <c r="J14" s="2"/>
      <c r="K14" s="2"/>
      <c r="L14" s="2"/>
      <c r="M14" s="2"/>
      <c r="N14" s="2"/>
      <c r="O14" s="3"/>
    </row>
    <row r="15" spans="1:15" x14ac:dyDescent="0.2">
      <c r="A15" s="24" t="s">
        <v>20</v>
      </c>
      <c r="B15" s="2"/>
      <c r="C15" s="2"/>
      <c r="D15" s="2"/>
      <c r="E15" s="2"/>
      <c r="F15" s="3"/>
      <c r="H15" s="4" t="s">
        <v>4</v>
      </c>
      <c r="I15" s="5" t="s">
        <v>22</v>
      </c>
      <c r="J15" s="5" t="s">
        <v>21</v>
      </c>
      <c r="K15" s="5" t="s">
        <v>5</v>
      </c>
      <c r="L15" s="5" t="s">
        <v>1</v>
      </c>
      <c r="M15" s="5" t="s">
        <v>2</v>
      </c>
      <c r="N15" s="5" t="s">
        <v>0</v>
      </c>
      <c r="O15" s="6" t="s">
        <v>3</v>
      </c>
    </row>
    <row r="16" spans="1:15" x14ac:dyDescent="0.2">
      <c r="A16" s="4" t="s">
        <v>17</v>
      </c>
      <c r="B16" s="15">
        <v>4</v>
      </c>
      <c r="C16" s="15">
        <v>-3</v>
      </c>
      <c r="D16" s="15">
        <v>0.8</v>
      </c>
      <c r="E16" s="15"/>
      <c r="F16" s="27"/>
      <c r="H16" s="4">
        <v>0</v>
      </c>
      <c r="I16" s="5">
        <v>15000</v>
      </c>
      <c r="J16" s="5">
        <v>0</v>
      </c>
      <c r="K16" s="5">
        <v>15000</v>
      </c>
      <c r="L16" s="5"/>
      <c r="M16" s="5"/>
      <c r="N16" s="5"/>
      <c r="O16" s="6"/>
    </row>
    <row r="17" spans="1:15" ht="15.75" thickBot="1" x14ac:dyDescent="0.25">
      <c r="A17" s="4" t="s">
        <v>15</v>
      </c>
      <c r="B17" s="15">
        <v>1</v>
      </c>
      <c r="C17" s="15">
        <v>2</v>
      </c>
      <c r="D17" s="15">
        <v>3</v>
      </c>
      <c r="E17" s="15"/>
      <c r="F17" s="27"/>
      <c r="H17" s="16">
        <v>48</v>
      </c>
      <c r="I17" s="15">
        <v>7680</v>
      </c>
      <c r="J17" s="31">
        <f t="shared" ref="J17:J22" si="0">(N17*H17)-I17</f>
        <v>11664</v>
      </c>
      <c r="K17" s="31">
        <f>SUM(I17:J17)</f>
        <v>19344</v>
      </c>
      <c r="L17" s="31">
        <f t="shared" ref="L17:L22" si="1">I17/H17</f>
        <v>160</v>
      </c>
      <c r="M17" s="31">
        <f t="shared" ref="M17:M22" si="2">J17/H17</f>
        <v>243</v>
      </c>
      <c r="N17" s="15">
        <v>403</v>
      </c>
      <c r="O17" s="35">
        <f>(K17-K16)/(H17-H16)</f>
        <v>90.5</v>
      </c>
    </row>
    <row r="18" spans="1:15" ht="16.5" thickTop="1" thickBot="1" x14ac:dyDescent="0.25">
      <c r="A18" s="4" t="s">
        <v>14</v>
      </c>
      <c r="B18" s="28">
        <f>B16*($B$19)^B17</f>
        <v>400</v>
      </c>
      <c r="C18" s="28">
        <f>C16*($B$19)^C17</f>
        <v>-30000</v>
      </c>
      <c r="D18" s="28">
        <f>D16*($B$19)^D17</f>
        <v>800000</v>
      </c>
      <c r="E18" s="28">
        <f>E16*($B$19)^E17</f>
        <v>0</v>
      </c>
      <c r="F18" s="29">
        <f>F16*($B$19)^F17</f>
        <v>0</v>
      </c>
      <c r="H18" s="4">
        <v>200</v>
      </c>
      <c r="I18" s="5">
        <v>15000</v>
      </c>
      <c r="J18" s="5">
        <f t="shared" si="0"/>
        <v>25000</v>
      </c>
      <c r="K18" s="5">
        <f t="shared" ref="K18:K22" si="3">SUM(I18:J18)</f>
        <v>40000</v>
      </c>
      <c r="L18" s="5">
        <f t="shared" si="1"/>
        <v>75</v>
      </c>
      <c r="M18" s="5">
        <f t="shared" si="2"/>
        <v>125</v>
      </c>
      <c r="N18" s="5">
        <v>200</v>
      </c>
      <c r="O18" s="6">
        <f t="shared" ref="O18:O22" si="4">(K18-K17)/(H18-H17)</f>
        <v>135.89473684210526</v>
      </c>
    </row>
    <row r="19" spans="1:15" ht="15.75" thickTop="1" x14ac:dyDescent="0.2">
      <c r="A19" s="4" t="s">
        <v>4</v>
      </c>
      <c r="B19" s="15">
        <v>100</v>
      </c>
      <c r="C19" s="5"/>
      <c r="D19" s="5"/>
      <c r="E19" s="5"/>
      <c r="F19" s="6"/>
      <c r="H19" s="4">
        <v>300</v>
      </c>
      <c r="I19" s="5">
        <v>15000</v>
      </c>
      <c r="J19" s="5">
        <f t="shared" si="0"/>
        <v>37500</v>
      </c>
      <c r="K19" s="5">
        <f t="shared" si="3"/>
        <v>52500</v>
      </c>
      <c r="L19" s="5">
        <f t="shared" si="1"/>
        <v>50</v>
      </c>
      <c r="M19" s="5">
        <f t="shared" si="2"/>
        <v>125</v>
      </c>
      <c r="N19" s="5">
        <v>175</v>
      </c>
      <c r="O19" s="6">
        <f t="shared" si="4"/>
        <v>125</v>
      </c>
    </row>
    <row r="20" spans="1:15" x14ac:dyDescent="0.2">
      <c r="A20" s="4" t="s">
        <v>22</v>
      </c>
      <c r="B20" s="11">
        <v>5000</v>
      </c>
      <c r="C20" s="5"/>
      <c r="D20" s="5"/>
      <c r="E20" s="5"/>
      <c r="F20" s="6"/>
      <c r="H20" s="4">
        <v>400</v>
      </c>
      <c r="I20" s="5">
        <v>15000</v>
      </c>
      <c r="J20" s="5">
        <f t="shared" si="0"/>
        <v>75000</v>
      </c>
      <c r="K20" s="5">
        <f t="shared" si="3"/>
        <v>90000</v>
      </c>
      <c r="L20" s="5">
        <f t="shared" si="1"/>
        <v>37.5</v>
      </c>
      <c r="M20" s="5">
        <f t="shared" si="2"/>
        <v>187.5</v>
      </c>
      <c r="N20" s="5">
        <v>225</v>
      </c>
      <c r="O20" s="6">
        <f t="shared" si="4"/>
        <v>375</v>
      </c>
    </row>
    <row r="21" spans="1:15" x14ac:dyDescent="0.2">
      <c r="A21" s="4" t="s">
        <v>21</v>
      </c>
      <c r="B21" s="12">
        <f>SUM(B18:F18)</f>
        <v>770400</v>
      </c>
      <c r="C21" s="5"/>
      <c r="D21" s="5"/>
      <c r="E21" s="5"/>
      <c r="F21" s="6"/>
      <c r="H21" s="4">
        <v>500</v>
      </c>
      <c r="I21" s="5">
        <v>15000</v>
      </c>
      <c r="J21" s="5">
        <f t="shared" si="0"/>
        <v>147500</v>
      </c>
      <c r="K21" s="5">
        <f t="shared" si="3"/>
        <v>162500</v>
      </c>
      <c r="L21" s="5">
        <f t="shared" si="1"/>
        <v>30</v>
      </c>
      <c r="M21" s="5">
        <f t="shared" si="2"/>
        <v>295</v>
      </c>
      <c r="N21" s="5">
        <v>325</v>
      </c>
      <c r="O21" s="6">
        <f t="shared" si="4"/>
        <v>725</v>
      </c>
    </row>
    <row r="22" spans="1:15" ht="15.75" thickBot="1" x14ac:dyDescent="0.25">
      <c r="A22" s="4" t="s">
        <v>5</v>
      </c>
      <c r="B22" s="12">
        <f>B21+B20</f>
        <v>775400</v>
      </c>
      <c r="C22" s="5"/>
      <c r="D22" s="5"/>
      <c r="E22" s="5"/>
      <c r="F22" s="6"/>
      <c r="H22" s="7">
        <v>600</v>
      </c>
      <c r="I22" s="8">
        <v>15000</v>
      </c>
      <c r="J22" s="8">
        <f t="shared" si="0"/>
        <v>225000</v>
      </c>
      <c r="K22" s="8">
        <f t="shared" si="3"/>
        <v>240000</v>
      </c>
      <c r="L22" s="8">
        <f t="shared" si="1"/>
        <v>25</v>
      </c>
      <c r="M22" s="8">
        <f t="shared" si="2"/>
        <v>375</v>
      </c>
      <c r="N22" s="8">
        <v>400</v>
      </c>
      <c r="O22" s="9">
        <f t="shared" si="4"/>
        <v>775</v>
      </c>
    </row>
    <row r="23" spans="1:15" ht="15.75" thickBot="1" x14ac:dyDescent="0.25">
      <c r="A23" s="4" t="s">
        <v>1</v>
      </c>
      <c r="B23" s="12">
        <f>B20/B19</f>
        <v>50</v>
      </c>
      <c r="C23" s="5"/>
      <c r="D23" s="5"/>
      <c r="E23" s="5"/>
      <c r="F23" s="6"/>
    </row>
    <row r="24" spans="1:15" x14ac:dyDescent="0.2">
      <c r="A24" s="4" t="s">
        <v>2</v>
      </c>
      <c r="B24" s="12">
        <f>B21/B19</f>
        <v>7704</v>
      </c>
      <c r="C24" s="5"/>
      <c r="D24" s="5"/>
      <c r="E24" s="5"/>
      <c r="F24" s="6"/>
      <c r="I24" s="24" t="s">
        <v>29</v>
      </c>
      <c r="J24" s="2"/>
      <c r="K24" s="2"/>
      <c r="L24" s="2"/>
      <c r="M24" s="2"/>
      <c r="N24" s="3"/>
    </row>
    <row r="25" spans="1:15" ht="15.75" thickBot="1" x14ac:dyDescent="0.25">
      <c r="A25" s="4" t="s">
        <v>0</v>
      </c>
      <c r="B25" s="12">
        <f>B22/B19</f>
        <v>7754</v>
      </c>
      <c r="C25" s="5"/>
      <c r="D25" s="5"/>
      <c r="E25" s="5"/>
      <c r="F25" s="6"/>
      <c r="I25" s="4"/>
      <c r="J25" s="5" t="s">
        <v>17</v>
      </c>
      <c r="K25" s="5" t="s">
        <v>34</v>
      </c>
      <c r="L25" s="5"/>
      <c r="M25" s="5"/>
      <c r="N25" s="6"/>
    </row>
    <row r="26" spans="1:15" ht="16.5" thickTop="1" thickBot="1" x14ac:dyDescent="0.25">
      <c r="A26" s="4"/>
      <c r="B26" s="26">
        <f>((B17*B16)*$B$19^(B17-1))</f>
        <v>4</v>
      </c>
      <c r="C26" s="28">
        <f>((C17*C16)*$B$19^(C17-1))</f>
        <v>-600</v>
      </c>
      <c r="D26" s="28">
        <f>((D17*D16)*$B$19^(D17-1))</f>
        <v>24000.000000000004</v>
      </c>
      <c r="E26" s="28">
        <f>((E17*E16)*$B$19^(E17-1))</f>
        <v>0</v>
      </c>
      <c r="F26" s="29">
        <f>((F17*F16)*$B$19^(F17-1))</f>
        <v>0</v>
      </c>
      <c r="I26" s="4" t="s">
        <v>33</v>
      </c>
      <c r="J26" s="15">
        <v>36</v>
      </c>
      <c r="K26" s="15">
        <v>3</v>
      </c>
      <c r="L26" s="5"/>
      <c r="M26" s="5"/>
      <c r="N26" s="6"/>
    </row>
    <row r="27" spans="1:15" ht="16.5" thickTop="1" thickBot="1" x14ac:dyDescent="0.25">
      <c r="A27" s="7" t="s">
        <v>3</v>
      </c>
      <c r="B27" s="23">
        <f>SUM(B26:F26)</f>
        <v>23404.000000000004</v>
      </c>
      <c r="C27" s="8"/>
      <c r="D27" s="8"/>
      <c r="E27" s="8"/>
      <c r="F27" s="9"/>
      <c r="I27" s="4" t="s">
        <v>13</v>
      </c>
      <c r="J27" s="15">
        <v>24</v>
      </c>
      <c r="K27" s="15">
        <v>4</v>
      </c>
      <c r="L27" s="5"/>
      <c r="M27" s="5"/>
      <c r="N27" s="6"/>
    </row>
    <row r="28" spans="1:15" ht="15.75" thickBot="1" x14ac:dyDescent="0.25">
      <c r="I28" s="4" t="s">
        <v>30</v>
      </c>
      <c r="J28" s="5">
        <f>J26</f>
        <v>36</v>
      </c>
      <c r="K28" s="15"/>
      <c r="L28" s="5"/>
      <c r="M28" s="5"/>
      <c r="N28" s="6"/>
    </row>
    <row r="29" spans="1:15" x14ac:dyDescent="0.2">
      <c r="A29" s="24" t="s">
        <v>38</v>
      </c>
      <c r="B29" s="2"/>
      <c r="C29" s="2"/>
      <c r="D29" s="2"/>
      <c r="E29" s="2"/>
      <c r="F29" s="2"/>
      <c r="G29" s="3"/>
      <c r="I29" s="4" t="s">
        <v>31</v>
      </c>
      <c r="J29" s="31">
        <f>MIN((J26*K26),(J27*K27))</f>
        <v>96</v>
      </c>
      <c r="K29" s="5"/>
      <c r="L29" s="5"/>
      <c r="M29" s="5"/>
      <c r="N29" s="6"/>
    </row>
    <row r="30" spans="1:15" x14ac:dyDescent="0.2">
      <c r="A30" s="4"/>
      <c r="B30" s="5" t="s">
        <v>17</v>
      </c>
      <c r="C30" s="5" t="s">
        <v>34</v>
      </c>
      <c r="D30" s="5"/>
      <c r="E30" s="5"/>
      <c r="F30" s="5"/>
      <c r="G30" s="6"/>
      <c r="I30" s="4" t="s">
        <v>32</v>
      </c>
      <c r="J30" s="5">
        <f>MIN((J28*K28),(J27*K27))</f>
        <v>0</v>
      </c>
      <c r="K30" s="5"/>
      <c r="L30" s="5"/>
      <c r="M30" s="5"/>
      <c r="N30" s="37"/>
    </row>
    <row r="31" spans="1:15" x14ac:dyDescent="0.2">
      <c r="A31" s="4" t="s">
        <v>12</v>
      </c>
      <c r="B31" s="15">
        <v>8</v>
      </c>
      <c r="C31" s="15">
        <v>3</v>
      </c>
      <c r="D31" s="5"/>
      <c r="E31" s="5"/>
      <c r="F31" s="5"/>
      <c r="G31" s="6"/>
      <c r="I31" s="4" t="s">
        <v>35</v>
      </c>
      <c r="J31" s="31">
        <f>J30-J29</f>
        <v>-96</v>
      </c>
      <c r="K31" s="5"/>
      <c r="L31" s="36"/>
      <c r="M31" s="36"/>
      <c r="N31" s="37"/>
    </row>
    <row r="32" spans="1:15" x14ac:dyDescent="0.2">
      <c r="A32" s="4" t="s">
        <v>13</v>
      </c>
      <c r="B32" s="15">
        <v>4</v>
      </c>
      <c r="C32" s="15">
        <v>2</v>
      </c>
      <c r="D32" s="5"/>
      <c r="E32" s="5"/>
      <c r="F32" s="5"/>
      <c r="G32" s="6"/>
      <c r="I32" s="4"/>
      <c r="J32" s="5"/>
      <c r="K32" s="5"/>
      <c r="L32" s="5"/>
      <c r="M32" s="5"/>
      <c r="N32" s="6"/>
    </row>
    <row r="33" spans="1:15" x14ac:dyDescent="0.2">
      <c r="A33" s="4"/>
      <c r="B33" s="5"/>
      <c r="C33" s="5"/>
      <c r="D33" s="5"/>
      <c r="E33" s="5"/>
      <c r="F33" s="5"/>
      <c r="G33" s="6"/>
      <c r="I33" s="4" t="s">
        <v>36</v>
      </c>
      <c r="J33" s="5"/>
      <c r="K33" s="5"/>
      <c r="L33" s="5"/>
      <c r="M33" s="5"/>
      <c r="N33" s="6"/>
    </row>
    <row r="34" spans="1:15" ht="15.75" thickBot="1" x14ac:dyDescent="0.25">
      <c r="A34" s="7" t="s">
        <v>4</v>
      </c>
      <c r="B34" s="33">
        <f>(B31*C31)+(B32*C32)</f>
        <v>32</v>
      </c>
      <c r="C34" s="8"/>
      <c r="D34" s="8"/>
      <c r="E34" s="8"/>
      <c r="F34" s="8"/>
      <c r="G34" s="9"/>
      <c r="I34" s="38" t="s">
        <v>37</v>
      </c>
      <c r="J34" s="8"/>
      <c r="K34" s="8"/>
      <c r="L34" s="8"/>
      <c r="M34" s="8"/>
      <c r="N34" s="9"/>
    </row>
    <row r="35" spans="1:15" x14ac:dyDescent="0.2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</row>
    <row r="36" spans="1:15" ht="15.75" thickBot="1" x14ac:dyDescent="0.2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</row>
    <row r="37" spans="1:15" x14ac:dyDescent="0.2">
      <c r="A37" s="1" t="s">
        <v>40</v>
      </c>
      <c r="B37" s="2"/>
      <c r="C37" s="2"/>
      <c r="D37" s="17"/>
      <c r="E37" s="18"/>
      <c r="F37" s="5"/>
    </row>
    <row r="38" spans="1:15" x14ac:dyDescent="0.2">
      <c r="A38" s="4" t="s">
        <v>41</v>
      </c>
      <c r="B38" s="5" t="s">
        <v>42</v>
      </c>
      <c r="C38" s="5" t="s">
        <v>56</v>
      </c>
      <c r="D38" s="5" t="s">
        <v>43</v>
      </c>
      <c r="E38" s="6"/>
      <c r="F38" s="5"/>
    </row>
    <row r="39" spans="1:15" ht="15.75" thickBot="1" x14ac:dyDescent="0.25">
      <c r="A39" s="52">
        <v>4890000</v>
      </c>
      <c r="B39" s="47">
        <f>SUM($A$39:$A$42)</f>
        <v>18520000</v>
      </c>
      <c r="C39" s="30">
        <v>1</v>
      </c>
      <c r="D39" s="51">
        <f>B39/C39</f>
        <v>18520000</v>
      </c>
      <c r="E39" s="6"/>
      <c r="F39" s="5"/>
    </row>
    <row r="40" spans="1:15" x14ac:dyDescent="0.2">
      <c r="A40" s="52">
        <v>4820000</v>
      </c>
      <c r="B40" s="5"/>
      <c r="C40" s="5"/>
      <c r="D40" s="5"/>
      <c r="E40" s="6"/>
      <c r="F40" s="5"/>
      <c r="G40" s="1" t="s">
        <v>49</v>
      </c>
      <c r="H40" s="3"/>
    </row>
    <row r="41" spans="1:15" ht="15.75" thickBot="1" x14ac:dyDescent="0.25">
      <c r="A41" s="52">
        <v>4450000</v>
      </c>
      <c r="B41" s="5"/>
      <c r="C41" s="5"/>
      <c r="D41" s="5"/>
      <c r="E41" s="6"/>
      <c r="F41" s="5"/>
      <c r="G41" s="4" t="s">
        <v>50</v>
      </c>
      <c r="H41" s="27">
        <v>-1.4</v>
      </c>
    </row>
    <row r="42" spans="1:15" ht="16.5" thickTop="1" thickBot="1" x14ac:dyDescent="0.25">
      <c r="A42" s="52">
        <v>4360000</v>
      </c>
      <c r="B42" s="5"/>
      <c r="C42" s="25" t="s">
        <v>48</v>
      </c>
      <c r="D42" s="25"/>
      <c r="E42" s="6"/>
      <c r="F42" s="5"/>
      <c r="G42" s="4" t="s">
        <v>51</v>
      </c>
      <c r="H42" s="27">
        <v>-3.1</v>
      </c>
    </row>
    <row r="43" spans="1:15" ht="16.5" thickTop="1" thickBot="1" x14ac:dyDescent="0.25">
      <c r="A43" s="52">
        <v>4350000</v>
      </c>
      <c r="B43" s="5"/>
      <c r="C43" s="31">
        <f>B39/SUM(A39:A47)</f>
        <v>0.68289085545722716</v>
      </c>
      <c r="D43" s="5"/>
      <c r="E43" s="6"/>
      <c r="F43" s="5"/>
      <c r="G43" s="7" t="s">
        <v>39</v>
      </c>
      <c r="H43" s="42">
        <f>H41/H42</f>
        <v>0.45161290322580638</v>
      </c>
    </row>
    <row r="44" spans="1:15" x14ac:dyDescent="0.2">
      <c r="A44" s="52">
        <v>4250000</v>
      </c>
      <c r="B44" s="5"/>
      <c r="C44" s="5"/>
      <c r="D44" s="5"/>
      <c r="E44" s="6"/>
      <c r="F44" s="5"/>
    </row>
    <row r="45" spans="1:15" ht="15.75" thickBot="1" x14ac:dyDescent="0.25">
      <c r="A45" s="50"/>
      <c r="B45" s="8"/>
      <c r="C45" s="8"/>
      <c r="D45" s="8"/>
      <c r="E45" s="9"/>
    </row>
    <row r="48" spans="1:15" ht="15.75" thickBot="1" x14ac:dyDescent="0.25">
      <c r="H48" s="22"/>
      <c r="I48" s="5"/>
    </row>
    <row r="49" spans="1:15" x14ac:dyDescent="0.2">
      <c r="A49" s="1" t="s">
        <v>44</v>
      </c>
      <c r="B49" s="2"/>
      <c r="C49" s="2"/>
      <c r="D49" s="18"/>
      <c r="F49" s="1" t="s">
        <v>52</v>
      </c>
      <c r="G49" s="2"/>
      <c r="H49" s="2"/>
      <c r="I49" s="3"/>
    </row>
    <row r="50" spans="1:15" x14ac:dyDescent="0.2">
      <c r="A50" s="41" t="s">
        <v>41</v>
      </c>
      <c r="B50" s="5" t="s">
        <v>45</v>
      </c>
      <c r="C50" s="5" t="s">
        <v>47</v>
      </c>
      <c r="D50" s="6" t="s">
        <v>46</v>
      </c>
      <c r="F50" s="53" t="s">
        <v>53</v>
      </c>
      <c r="G50" s="54"/>
      <c r="H50" s="55" t="s">
        <v>55</v>
      </c>
      <c r="I50" s="56"/>
    </row>
    <row r="51" spans="1:15" x14ac:dyDescent="0.2">
      <c r="A51" s="16">
        <v>160</v>
      </c>
      <c r="B51" s="5">
        <f>A51/SUM($A$51:$A$56)</f>
        <v>0.20253164556962025</v>
      </c>
      <c r="C51" s="5">
        <f>B51^2</f>
        <v>4.1019067457138278E-2</v>
      </c>
      <c r="D51" s="35">
        <f>SUM(C51:C56)*10000</f>
        <v>2744.752443518667</v>
      </c>
      <c r="F51" s="4" t="s">
        <v>54</v>
      </c>
      <c r="G51" s="43">
        <v>10</v>
      </c>
      <c r="H51" s="14" t="s">
        <v>12</v>
      </c>
      <c r="I51" s="27">
        <v>0.6</v>
      </c>
    </row>
    <row r="52" spans="1:15" x14ac:dyDescent="0.2">
      <c r="A52" s="16">
        <v>190</v>
      </c>
      <c r="B52" s="5">
        <f t="shared" ref="B52:B56" si="5">A52/SUM($A$51:$A$56)</f>
        <v>0.24050632911392406</v>
      </c>
      <c r="C52" s="5">
        <f t="shared" ref="C52:C56" si="6">B52^2</f>
        <v>5.7843294343855156E-2</v>
      </c>
      <c r="D52" s="6"/>
      <c r="F52" s="4" t="s">
        <v>3</v>
      </c>
      <c r="G52" s="43">
        <v>1</v>
      </c>
      <c r="H52" s="14" t="s">
        <v>3</v>
      </c>
      <c r="I52" s="27">
        <v>50</v>
      </c>
    </row>
    <row r="53" spans="1:15" ht="15.75" thickBot="1" x14ac:dyDescent="0.25">
      <c r="A53" s="16">
        <v>140</v>
      </c>
      <c r="B53" s="5">
        <f t="shared" si="5"/>
        <v>0.17721518987341772</v>
      </c>
      <c r="C53" s="5">
        <f t="shared" si="6"/>
        <v>3.1405223521871493E-2</v>
      </c>
      <c r="D53" s="6"/>
      <c r="F53" s="7" t="s">
        <v>12</v>
      </c>
      <c r="G53" s="44">
        <f>(G51-G52)/G51</f>
        <v>0.9</v>
      </c>
      <c r="H53" s="45" t="s">
        <v>54</v>
      </c>
      <c r="I53" s="9">
        <f>(1/(1-I51))*I52</f>
        <v>125</v>
      </c>
    </row>
    <row r="54" spans="1:15" x14ac:dyDescent="0.2">
      <c r="A54" s="16">
        <v>300</v>
      </c>
      <c r="B54" s="5">
        <f t="shared" si="5"/>
        <v>0.379746835443038</v>
      </c>
      <c r="C54" s="5">
        <f t="shared" si="6"/>
        <v>0.14420765902900179</v>
      </c>
      <c r="D54" s="6"/>
    </row>
    <row r="55" spans="1:15" x14ac:dyDescent="0.2">
      <c r="A55" s="16"/>
      <c r="B55" s="5">
        <f t="shared" si="5"/>
        <v>0</v>
      </c>
      <c r="C55" s="5">
        <f t="shared" si="6"/>
        <v>0</v>
      </c>
      <c r="D55" s="6"/>
    </row>
    <row r="56" spans="1:15" ht="15.75" thickBot="1" x14ac:dyDescent="0.25">
      <c r="A56" s="39"/>
      <c r="B56" s="8">
        <f t="shared" si="5"/>
        <v>0</v>
      </c>
      <c r="C56" s="8">
        <f t="shared" si="6"/>
        <v>0</v>
      </c>
      <c r="D56" s="9"/>
    </row>
    <row r="57" spans="1:15" x14ac:dyDescent="0.2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</row>
    <row r="58" spans="1:15" ht="15.75" thickBot="1" x14ac:dyDescent="0.25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</row>
    <row r="59" spans="1:15" x14ac:dyDescent="0.2">
      <c r="A59" s="1" t="s">
        <v>57</v>
      </c>
      <c r="B59" s="2"/>
      <c r="C59" s="2"/>
      <c r="D59" s="3"/>
    </row>
    <row r="60" spans="1:15" x14ac:dyDescent="0.2">
      <c r="A60" s="4" t="s">
        <v>58</v>
      </c>
      <c r="B60" s="49">
        <v>400</v>
      </c>
      <c r="C60" s="5"/>
      <c r="D60" s="6"/>
    </row>
    <row r="61" spans="1:15" x14ac:dyDescent="0.2">
      <c r="A61" s="4" t="s">
        <v>4</v>
      </c>
      <c r="B61" s="49">
        <v>25</v>
      </c>
      <c r="C61" s="5"/>
      <c r="D61" s="6"/>
    </row>
    <row r="62" spans="1:15" x14ac:dyDescent="0.2">
      <c r="A62" s="41" t="s">
        <v>54</v>
      </c>
      <c r="B62" s="15"/>
      <c r="C62" s="5"/>
      <c r="D62" s="35" t="e" cm="1">
        <f t="array" ref="D62">_xlfn.IFS((B66-B65)&lt;B63,"Stay Open",(B66-B65)&gt;B63,"Shut Down")</f>
        <v>#N/A</v>
      </c>
    </row>
    <row r="63" spans="1:15" x14ac:dyDescent="0.2">
      <c r="A63" s="4" t="s">
        <v>22</v>
      </c>
      <c r="B63" s="49"/>
      <c r="C63" s="5"/>
      <c r="D63" s="35" t="e" cm="1">
        <f t="array" ref="D63">_xlfn.IFS((B66-B65)&lt;(B66-B64),"Stay Open",(B66-B65)&gt;(B66-B64),"Shut Down")</f>
        <v>#N/A</v>
      </c>
    </row>
    <row r="64" spans="1:15" x14ac:dyDescent="0.2">
      <c r="A64" s="4" t="s">
        <v>21</v>
      </c>
      <c r="B64" s="49"/>
      <c r="C64" s="5"/>
      <c r="D64" s="35" t="e" cm="1">
        <f t="array" ref="D64">_xlfn.IFS((-B65)&lt;(-B64),"Stay Open",(-B65)&gt;(-B64),"Shut Down")</f>
        <v>#N/A</v>
      </c>
    </row>
    <row r="65" spans="1:5" x14ac:dyDescent="0.2">
      <c r="A65" s="41" t="s">
        <v>58</v>
      </c>
      <c r="B65" s="49"/>
      <c r="C65" s="5"/>
      <c r="D65" s="35" t="e" cm="1">
        <f t="array" ref="D65">_xlfn.IFS((B65)&gt;(B64),"Stay Open",(B65)&lt;(B64),"Shut Down")</f>
        <v>#N/A</v>
      </c>
    </row>
    <row r="66" spans="1:5" x14ac:dyDescent="0.2">
      <c r="A66" s="4" t="s">
        <v>5</v>
      </c>
      <c r="B66" s="49"/>
      <c r="C66" s="5"/>
      <c r="D66" s="35" t="str" cm="1">
        <f t="array" ref="D66">_xlfn.IFS((B62*B61)&gt;(B68*B61),"Stay Open",(B62*B61)&lt;(B68*B61),"Shut Down")</f>
        <v>Shut Down</v>
      </c>
    </row>
    <row r="67" spans="1:5" x14ac:dyDescent="0.2">
      <c r="A67" s="4" t="s">
        <v>1</v>
      </c>
      <c r="B67" s="49"/>
      <c r="C67" s="5"/>
      <c r="D67" s="35" t="str" cm="1">
        <f t="array" ref="D67">_xlfn.IFS(B62&gt;B68,"Stay Open", B62&lt;B68, "Shut Down")</f>
        <v>Shut Down</v>
      </c>
    </row>
    <row r="68" spans="1:5" x14ac:dyDescent="0.2">
      <c r="A68" s="4" t="s">
        <v>2</v>
      </c>
      <c r="B68" s="49">
        <v>15</v>
      </c>
      <c r="C68" s="5"/>
      <c r="D68" s="6"/>
    </row>
    <row r="69" spans="1:5" x14ac:dyDescent="0.2">
      <c r="A69" s="4" t="s">
        <v>0</v>
      </c>
      <c r="B69" s="49"/>
      <c r="C69" s="5"/>
      <c r="D69" s="6"/>
    </row>
    <row r="70" spans="1:5" x14ac:dyDescent="0.2">
      <c r="A70" s="4" t="s">
        <v>3</v>
      </c>
      <c r="B70" s="49"/>
      <c r="C70" s="5"/>
      <c r="D70" s="6"/>
    </row>
    <row r="71" spans="1:5" ht="15.75" thickBot="1" x14ac:dyDescent="0.25">
      <c r="A71" s="48" t="s">
        <v>59</v>
      </c>
      <c r="B71" s="40"/>
      <c r="C71" s="8"/>
      <c r="D71" s="9"/>
    </row>
    <row r="73" spans="1:5" ht="15.75" thickBot="1" x14ac:dyDescent="0.25"/>
    <row r="74" spans="1:5" x14ac:dyDescent="0.2">
      <c r="A74" s="24" t="s">
        <v>60</v>
      </c>
      <c r="B74" s="2"/>
      <c r="C74" s="2" t="s">
        <v>61</v>
      </c>
      <c r="D74" s="2"/>
      <c r="E74" s="3"/>
    </row>
    <row r="75" spans="1:5" x14ac:dyDescent="0.2">
      <c r="A75" s="4" t="s">
        <v>3</v>
      </c>
      <c r="B75" s="10">
        <v>30</v>
      </c>
      <c r="C75" s="5"/>
      <c r="D75" s="5"/>
      <c r="E75" s="6"/>
    </row>
    <row r="76" spans="1:5" x14ac:dyDescent="0.2">
      <c r="A76" s="4" t="s">
        <v>51</v>
      </c>
      <c r="B76" s="10">
        <v>-4</v>
      </c>
      <c r="C76" s="5"/>
      <c r="D76" s="5"/>
      <c r="E76" s="6"/>
    </row>
    <row r="77" spans="1:5" ht="15.75" thickBot="1" x14ac:dyDescent="0.25">
      <c r="A77" s="7" t="s">
        <v>11</v>
      </c>
      <c r="B77" s="33">
        <f>B75/(1+(1/B76))</f>
        <v>40</v>
      </c>
      <c r="C77" s="8"/>
      <c r="D77" s="8"/>
      <c r="E77" s="9"/>
    </row>
  </sheetData>
  <sortState xmlns:xlrd2="http://schemas.microsoft.com/office/spreadsheetml/2017/richdata2" ref="A39:A45">
    <sortCondition descending="1" ref="A39:A45"/>
  </sortState>
  <mergeCells count="2">
    <mergeCell ref="F50:G50"/>
    <mergeCell ref="H50:I50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darkest_inferno</dc:creator>
  <cp:lastModifiedBy>Bryan Orellana</cp:lastModifiedBy>
  <dcterms:created xsi:type="dcterms:W3CDTF">2021-04-05T05:44:46Z</dcterms:created>
  <dcterms:modified xsi:type="dcterms:W3CDTF">2021-04-09T00:09:41Z</dcterms:modified>
</cp:coreProperties>
</file>