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9765" windowHeight="3615" activeTab="1"/>
  </bookViews>
  <sheets>
    <sheet name="Exam - Ch 14" sheetId="3" r:id="rId1"/>
    <sheet name="Solutions 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0" i="4" l="1"/>
  <c r="J109" i="4"/>
  <c r="K102" i="4"/>
  <c r="M90" i="4"/>
  <c r="J123" i="4" s="1"/>
  <c r="J61" i="4"/>
  <c r="K61" i="4" s="1"/>
  <c r="L61" i="4" s="1"/>
  <c r="K59" i="4"/>
  <c r="L59" i="4" s="1"/>
  <c r="J59" i="4"/>
  <c r="K58" i="4"/>
  <c r="K60" i="4" s="1"/>
  <c r="K62" i="4" s="1"/>
  <c r="J58" i="4"/>
  <c r="J60" i="4" s="1"/>
  <c r="J62" i="4" s="1"/>
  <c r="M45" i="4"/>
  <c r="L45" i="4" s="1"/>
  <c r="M44" i="4"/>
  <c r="L44" i="4"/>
  <c r="J41" i="4"/>
  <c r="K41" i="4" s="1"/>
  <c r="L41" i="4" s="1"/>
  <c r="K39" i="4"/>
  <c r="L39" i="4" s="1"/>
  <c r="L31" i="4"/>
  <c r="K31" i="4"/>
  <c r="J31" i="4"/>
  <c r="M25" i="4"/>
  <c r="L24" i="4"/>
  <c r="M21" i="4"/>
  <c r="K16" i="4"/>
  <c r="J16" i="4"/>
  <c r="L15" i="4"/>
  <c r="J15" i="4"/>
  <c r="K12" i="4" s="1"/>
  <c r="J14" i="4"/>
  <c r="J13" i="4" s="1"/>
  <c r="M12" i="4"/>
  <c r="M14" i="4" s="1"/>
  <c r="M15" i="4" s="1"/>
  <c r="L5" i="4"/>
  <c r="M5" i="4" s="1"/>
  <c r="K5" i="4"/>
  <c r="J5" i="4"/>
  <c r="L4" i="4"/>
  <c r="L58" i="4" s="1"/>
  <c r="L60" i="4" s="1"/>
  <c r="L62" i="4" s="1"/>
  <c r="K4" i="4"/>
  <c r="K52" i="4" s="1"/>
  <c r="J4" i="4"/>
  <c r="J52" i="4" s="1"/>
  <c r="J6" i="3"/>
  <c r="L88" i="4" l="1"/>
  <c r="L71" i="4"/>
  <c r="K71" i="4"/>
  <c r="K88" i="4"/>
  <c r="J30" i="4"/>
  <c r="J33" i="4" s="1"/>
  <c r="J86" i="4" s="1"/>
  <c r="J25" i="4"/>
  <c r="J38" i="4"/>
  <c r="J88" i="4"/>
  <c r="J71" i="4"/>
  <c r="L6" i="4"/>
  <c r="L68" i="4" s="1"/>
  <c r="L52" i="4"/>
  <c r="M4" i="4"/>
  <c r="J6" i="4"/>
  <c r="L16" i="4"/>
  <c r="K6" i="4"/>
  <c r="K68" i="4" s="1"/>
  <c r="K76" i="4" l="1"/>
  <c r="J40" i="4"/>
  <c r="J42" i="4" s="1"/>
  <c r="L76" i="4"/>
  <c r="L14" i="4"/>
  <c r="K15" i="4"/>
  <c r="J68" i="4"/>
  <c r="M6" i="4"/>
  <c r="M71" i="4"/>
  <c r="J87" i="4" l="1"/>
  <c r="L12" i="4"/>
  <c r="L13" i="4" s="1"/>
  <c r="K14" i="4"/>
  <c r="K13" i="4" s="1"/>
  <c r="M68" i="4"/>
  <c r="J76" i="4"/>
  <c r="L79" i="4"/>
  <c r="M80" i="4"/>
  <c r="J108" i="4" s="1"/>
  <c r="L80" i="4"/>
  <c r="K79" i="4"/>
  <c r="L25" i="4" l="1"/>
  <c r="L38" i="4"/>
  <c r="L40" i="4" s="1"/>
  <c r="L42" i="4" s="1"/>
  <c r="L87" i="4" s="1"/>
  <c r="L30" i="4"/>
  <c r="L33" i="4" s="1"/>
  <c r="L86" i="4" s="1"/>
  <c r="K81" i="4"/>
  <c r="K96" i="4" s="1"/>
  <c r="J79" i="4"/>
  <c r="J81" i="4" s="1"/>
  <c r="J96" i="4" s="1"/>
  <c r="J97" i="4" s="1"/>
  <c r="K80" i="4"/>
  <c r="L81" i="4"/>
  <c r="L96" i="4" s="1"/>
  <c r="K30" i="4"/>
  <c r="K33" i="4" s="1"/>
  <c r="K86" i="4" s="1"/>
  <c r="K25" i="4"/>
  <c r="K38" i="4"/>
  <c r="K40" i="4" l="1"/>
  <c r="K42" i="4" s="1"/>
  <c r="M38" i="4"/>
  <c r="J24" i="4"/>
  <c r="L23" i="4"/>
  <c r="L22" i="4" s="1"/>
  <c r="L85" i="4" s="1"/>
  <c r="L91" i="4" s="1"/>
  <c r="L98" i="4" s="1"/>
  <c r="K24" i="4"/>
  <c r="L21" i="4" s="1"/>
  <c r="K21" i="4" l="1"/>
  <c r="J23" i="4"/>
  <c r="J22" i="4" s="1"/>
  <c r="J85" i="4" s="1"/>
  <c r="J91" i="4" s="1"/>
  <c r="J98" i="4" s="1"/>
  <c r="J99" i="4" s="1"/>
  <c r="J103" i="4" s="1"/>
  <c r="K95" i="4" s="1"/>
  <c r="K97" i="4" s="1"/>
  <c r="K99" i="4" s="1"/>
  <c r="K103" i="4" s="1"/>
  <c r="L95" i="4" s="1"/>
  <c r="L97" i="4" s="1"/>
  <c r="L99" i="4" s="1"/>
  <c r="L103" i="4" s="1"/>
  <c r="J107" i="4" s="1"/>
  <c r="J112" i="4" s="1"/>
  <c r="K23" i="4"/>
  <c r="K22" i="4" s="1"/>
  <c r="K85" i="4" s="1"/>
  <c r="K91" i="4" s="1"/>
  <c r="K98" i="4" s="1"/>
  <c r="K87" i="4"/>
  <c r="M42" i="4"/>
  <c r="M46" i="4" s="1"/>
  <c r="L46" i="4" s="1"/>
  <c r="L47" i="4" s="1"/>
  <c r="J51" i="4" l="1"/>
  <c r="J53" i="4" s="1"/>
  <c r="J69" i="4" s="1"/>
  <c r="L51" i="4"/>
  <c r="L53" i="4" s="1"/>
  <c r="L69" i="4" s="1"/>
  <c r="L70" i="4" s="1"/>
  <c r="L72" i="4" s="1"/>
  <c r="K51" i="4"/>
  <c r="K53" i="4" s="1"/>
  <c r="K69" i="4" s="1"/>
  <c r="K70" i="4" s="1"/>
  <c r="K72" i="4" s="1"/>
  <c r="M69" i="4" l="1"/>
  <c r="J70" i="4"/>
  <c r="J72" i="4" l="1"/>
  <c r="M72" i="4" s="1"/>
  <c r="J122" i="4" s="1"/>
  <c r="J124" i="4" s="1"/>
  <c r="J118" i="4" s="1"/>
  <c r="J119" i="4" s="1"/>
  <c r="M70" i="4"/>
  <c r="N70" i="4" s="1"/>
  <c r="M8" i="3"/>
  <c r="M6" i="3"/>
  <c r="K8" i="3"/>
  <c r="L8" i="3"/>
  <c r="J8" i="3"/>
  <c r="L7" i="3"/>
  <c r="K7" i="3"/>
  <c r="J7" i="3"/>
  <c r="L6" i="3"/>
  <c r="K6" i="3"/>
</calcChain>
</file>

<file path=xl/sharedStrings.xml><?xml version="1.0" encoding="utf-8"?>
<sst xmlns="http://schemas.openxmlformats.org/spreadsheetml/2006/main" count="334" uniqueCount="201">
  <si>
    <t>units</t>
  </si>
  <si>
    <t>Sales Forecasts for the first quarter of 2018:</t>
  </si>
  <si>
    <t>January</t>
  </si>
  <si>
    <t>February</t>
  </si>
  <si>
    <t>March</t>
  </si>
  <si>
    <t>Prepare the Sales Budget for Jan, Feb, and March.</t>
  </si>
  <si>
    <t>1.</t>
  </si>
  <si>
    <t>2.</t>
  </si>
  <si>
    <t>inventory each month.  Ending inventory for 12/31/17 was</t>
  </si>
  <si>
    <t>Prepare the Production Budget for Jan, Feb, and March.</t>
  </si>
  <si>
    <t>Unit selling price</t>
  </si>
  <si>
    <t>3.</t>
  </si>
  <si>
    <t>In addition to the info in problem #1, the company requires</t>
  </si>
  <si>
    <t>to produce one finished good unit.  The company requires</t>
  </si>
  <si>
    <t>50% of next month's production as raw materials ending</t>
  </si>
  <si>
    <t>4.</t>
  </si>
  <si>
    <t>prepare one unit of final product.  Production workers make</t>
  </si>
  <si>
    <t>Prepare the Direct Labor Budget for Jan, Feb, and March.</t>
  </si>
  <si>
    <t>5.</t>
  </si>
  <si>
    <t>Prepare the Manufacturing Overhead Budget for Jan, Feb, &amp; March.</t>
  </si>
  <si>
    <t>for fixed manufacturing overhead.</t>
  </si>
  <si>
    <t>6.</t>
  </si>
  <si>
    <t>In addition to the info in problem #1, the following cost behavior</t>
  </si>
  <si>
    <t>patterns are budgeted for the operating expenses each month:</t>
  </si>
  <si>
    <t>Prepare the Operating Expense Budget for Jan, Feb &amp; March.</t>
  </si>
  <si>
    <t>7.</t>
  </si>
  <si>
    <t>Using the info from the previous 6 problems, prepare an Income Statement</t>
  </si>
  <si>
    <t>8.</t>
  </si>
  <si>
    <t>Budget for Jan, Feb, &amp; March.</t>
  </si>
  <si>
    <t>9.</t>
  </si>
  <si>
    <t>Using the info from problems #3, #4, &amp; #5, calculate the cost of</t>
  </si>
  <si>
    <t>Using the info from problems #1 and #6, calculate the Cost of Goods Sold</t>
  </si>
  <si>
    <t>10.</t>
  </si>
  <si>
    <t>In addition to the info in problem #1, and based on past experience, the</t>
  </si>
  <si>
    <t>Prepare the Cash Receipts Budget for Jan, Feb, &amp; March.</t>
  </si>
  <si>
    <t>Also calculate the Accounts Receivable balance on 3/31/18.</t>
  </si>
  <si>
    <t>11.</t>
  </si>
  <si>
    <t>disbursements were made each month:</t>
  </si>
  <si>
    <t xml:space="preserve">In addition to the info from previous problems, the following cash  </t>
  </si>
  <si>
    <t>12.</t>
  </si>
  <si>
    <t>include the cash payments for materials, labor, MOH, and operating expenses.</t>
  </si>
  <si>
    <t>Prepare the Cash Disbursements Budget for Jan, Feb, &amp; March, which should also</t>
  </si>
  <si>
    <t>Materials purchases are paid for 100% in the month of purchase.</t>
  </si>
  <si>
    <t>non-cash expense.</t>
  </si>
  <si>
    <t>Budget for Jan, Feb, and March.</t>
  </si>
  <si>
    <t>In addition to the info in problems #10 and #11, prepare a Comprehensive Cash</t>
  </si>
  <si>
    <t>The company has a $500,000 line of credit with $0 outstanding balance as of 1/1/18.</t>
  </si>
  <si>
    <t>Interest on the line of credit is 12% annually, and is paid at the end of each month.</t>
  </si>
  <si>
    <t>13.</t>
  </si>
  <si>
    <t>In addition to the info from problems #10 &amp; #12, the following balances are as of 3/31/18:</t>
  </si>
  <si>
    <t>Total Assets must equal Total Liabilities + Total Equity to balance.</t>
  </si>
  <si>
    <t>Prepare the Raw Materials Purchases Budget for Jan, Feb, &amp; March.</t>
  </si>
  <si>
    <t>in good format for Jan, Feb, &amp; March, and for the Total Quarter 1/1/18 - 3/31/18.</t>
  </si>
  <si>
    <t>Reminders/Hints:</t>
  </si>
  <si>
    <t>Values of Raw Materials Ending Inventory &amp; Finished Goods Ending Inventory</t>
  </si>
  <si>
    <t>will need to be calculated, &amp; don't forget the Accounts Receivable balance.</t>
  </si>
  <si>
    <t>Ending Retained Earnings will need to be calculated as well.</t>
  </si>
  <si>
    <t>Also calculate the Gross Margin Ratio for the quarter ending 3/31/18.</t>
  </si>
  <si>
    <t>20% of next month's budgeted sales as ending finished goods</t>
  </si>
  <si>
    <t>2,200 units.  The Sales forecast for April is 20,000 units.</t>
  </si>
  <si>
    <t>In addition to the info in problem #2, it takes 4 lbs of material</t>
  </si>
  <si>
    <t>inventory each month.  Ending inventory for 12/31/17 was 22,800 lbs.</t>
  </si>
  <si>
    <t>Units to be produced in April were 15,000.  Material costs $3 per pound.</t>
  </si>
  <si>
    <t>In addition to the info in problem #2, it takes 45 minutes to</t>
  </si>
  <si>
    <t>$25 per hour, and no overtime is necessary.</t>
  </si>
  <si>
    <t>In addition to the info in problem #2, it costs $4.5 per unit produced</t>
  </si>
  <si>
    <t>for variable manufacturing overhead, plus $50,000 per month</t>
  </si>
  <si>
    <t>Fixed Costs: $15,000 Admin Salaries, $6,000 Depreciation, $3,000 Advertising</t>
  </si>
  <si>
    <t>Variable Costs per unit sold: $4 Sales Commissions, $2 Supplies, $3 Marketing</t>
  </si>
  <si>
    <t>Mixed Costs:  Utilities $4,000 plus $3 per unit sold</t>
  </si>
  <si>
    <t>company expects to collect 90% of the month's sales in the current month,</t>
  </si>
  <si>
    <t>and 10% in the month following the sale.  The accounts receivable balance</t>
  </si>
  <si>
    <t>at 12/31/17 was $100,000 and is deemed fully collectible.</t>
  </si>
  <si>
    <t xml:space="preserve">Operating expenses include $6,000 of Depreciation each month, which is a </t>
  </si>
  <si>
    <t xml:space="preserve"> - Equipment purchases $85,000 in Jan, $60,000 in Feb, &amp; $75,000 in March.</t>
  </si>
  <si>
    <t>Ending cash balance on 12/31/17 was $285,000.</t>
  </si>
  <si>
    <t xml:space="preserve"> - Dividends paid of $200,000 in Jan, $300,000 in Feb and $400,000 in March.</t>
  </si>
  <si>
    <t>The bank requires a minimum cash balance at the end of each month of $500,000.</t>
  </si>
  <si>
    <t>Equipment, net of Accum. Deprec. =   $389,560</t>
  </si>
  <si>
    <t>Bonds Payable =  $250,000 (one annual payment in July)</t>
  </si>
  <si>
    <t>Common Stock = $170,000</t>
  </si>
  <si>
    <t>Interest Payable = $15,000 (due in July)</t>
  </si>
  <si>
    <t>Name __________________________________________</t>
  </si>
  <si>
    <r>
      <t xml:space="preserve">Prepare a Balance Sheet </t>
    </r>
    <r>
      <rPr>
        <u/>
        <sz val="11"/>
        <color theme="1"/>
        <rFont val="Century Gothic"/>
        <family val="2"/>
      </rPr>
      <t>in good format</t>
    </r>
    <r>
      <rPr>
        <sz val="11"/>
        <color theme="1"/>
        <rFont val="Century Gothic"/>
        <family val="2"/>
      </rPr>
      <t xml:space="preserve"> as of 3/31/18.  </t>
    </r>
  </si>
  <si>
    <t>Beginning Retained Earnings Bal 1/1/18 = $290,743</t>
  </si>
  <si>
    <r>
      <t>producing one unit of final product (</t>
    </r>
    <r>
      <rPr>
        <u/>
        <sz val="11"/>
        <color theme="1"/>
        <rFont val="Century Gothic"/>
        <family val="2"/>
      </rPr>
      <t>round to the nearest whole dollar</t>
    </r>
    <r>
      <rPr>
        <sz val="11"/>
        <color theme="1"/>
        <rFont val="Century Gothic"/>
        <family val="2"/>
      </rPr>
      <t>).</t>
    </r>
  </si>
  <si>
    <t>ACCT 224 - Exam #3 - Ch 14</t>
  </si>
  <si>
    <t xml:space="preserve"> </t>
  </si>
  <si>
    <t xml:space="preserve">JAN </t>
  </si>
  <si>
    <t>FEB</t>
  </si>
  <si>
    <t>MAR</t>
  </si>
  <si>
    <t xml:space="preserve">Total </t>
  </si>
  <si>
    <t>Bugeted sales units</t>
  </si>
  <si>
    <t>Selling price per unit</t>
  </si>
  <si>
    <t>Budgeted sales</t>
  </si>
  <si>
    <t>Sales budget</t>
  </si>
  <si>
    <t>Sales Budget</t>
  </si>
  <si>
    <t>Jan</t>
  </si>
  <si>
    <t>Feb</t>
  </si>
  <si>
    <t>Mar</t>
  </si>
  <si>
    <t>Total</t>
  </si>
  <si>
    <t>units sold</t>
  </si>
  <si>
    <t>unit price</t>
  </si>
  <si>
    <t>sales rev</t>
  </si>
  <si>
    <t>Production Budget</t>
  </si>
  <si>
    <t>April</t>
  </si>
  <si>
    <t>Beg Inv</t>
  </si>
  <si>
    <t>Production</t>
  </si>
  <si>
    <t>from #3</t>
  </si>
  <si>
    <t>COGAS</t>
  </si>
  <si>
    <t>End Inv</t>
  </si>
  <si>
    <t>COGSold</t>
  </si>
  <si>
    <t>Raw Materials Purchases Budget</t>
  </si>
  <si>
    <t>Purchases</t>
  </si>
  <si>
    <t>?</t>
  </si>
  <si>
    <t>Avail to Use</t>
  </si>
  <si>
    <t>Used in Prod.</t>
  </si>
  <si>
    <t>Direct Labor Budget</t>
  </si>
  <si>
    <t>units produced</t>
  </si>
  <si>
    <t>hrs per unit</t>
  </si>
  <si>
    <t>wages per hr</t>
  </si>
  <si>
    <t>Direct Labor</t>
  </si>
  <si>
    <t>Manufacturing Overhead Budget</t>
  </si>
  <si>
    <t>total units produced</t>
  </si>
  <si>
    <t>variable OH per unit</t>
  </si>
  <si>
    <t>total variable OH</t>
  </si>
  <si>
    <t>fixed OH</t>
  </si>
  <si>
    <t>Total MOH</t>
  </si>
  <si>
    <t>total MOH</t>
  </si>
  <si>
    <t>Direct Materials</t>
  </si>
  <si>
    <t xml:space="preserve">4 lbs x $3/pound = </t>
  </si>
  <si>
    <t>.75 hr x $25/hour =</t>
  </si>
  <si>
    <t>MOH</t>
  </si>
  <si>
    <t>$329,100 / 39,800 units =</t>
  </si>
  <si>
    <t>Total cost per unit</t>
  </si>
  <si>
    <t>COGS Budget</t>
  </si>
  <si>
    <t>Total Cost per Unit</t>
  </si>
  <si>
    <t>Units Sold</t>
  </si>
  <si>
    <t>Total COGS</t>
  </si>
  <si>
    <t>Operating Expense Budget</t>
  </si>
  <si>
    <t>variable exp per unit</t>
  </si>
  <si>
    <t>total variable exp</t>
  </si>
  <si>
    <t>fixed exp</t>
  </si>
  <si>
    <t>Total Operating Exp</t>
  </si>
  <si>
    <t>Income Statement</t>
  </si>
  <si>
    <t>Total Qtr</t>
  </si>
  <si>
    <t>Sales</t>
  </si>
  <si>
    <t>COGS</t>
  </si>
  <si>
    <t>Gross Margin</t>
  </si>
  <si>
    <t>Operating Exp</t>
  </si>
  <si>
    <t>Operating Income</t>
  </si>
  <si>
    <t>Cash Receipts Budget</t>
  </si>
  <si>
    <t>Sales Revenue</t>
  </si>
  <si>
    <t>Cash Receipts:</t>
  </si>
  <si>
    <t>85% Current Month</t>
  </si>
  <si>
    <t>15% from Last Month</t>
  </si>
  <si>
    <t>AR Bal 3/31/18</t>
  </si>
  <si>
    <t>Total Cash Receipts</t>
  </si>
  <si>
    <t>Cash Disbursements Budget</t>
  </si>
  <si>
    <t>Materials</t>
  </si>
  <si>
    <t>purchases x $2/lb</t>
  </si>
  <si>
    <t>Labor</t>
  </si>
  <si>
    <t>op exp less $5K deprec</t>
  </si>
  <si>
    <t>Equipment</t>
  </si>
  <si>
    <t>Dividends</t>
  </si>
  <si>
    <t>Total Div</t>
  </si>
  <si>
    <t>Total Cash Payments</t>
  </si>
  <si>
    <t>Comprehensive Cash Budget</t>
  </si>
  <si>
    <t>Beginning Cash Bal</t>
  </si>
  <si>
    <t>Cash Receipts</t>
  </si>
  <si>
    <t>Cash Available</t>
  </si>
  <si>
    <t>Less Cash Disbursements</t>
  </si>
  <si>
    <t>Ending Cash before Loan</t>
  </si>
  <si>
    <t>Amount Borrowed</t>
  </si>
  <si>
    <t>Principal Paid Back</t>
  </si>
  <si>
    <t>Interest Paid Back</t>
  </si>
  <si>
    <t>Ending Cash Balance</t>
  </si>
  <si>
    <t>Balance Sheet</t>
  </si>
  <si>
    <t>Assets:</t>
  </si>
  <si>
    <t>Cash</t>
  </si>
  <si>
    <t>Accounts Receivable</t>
  </si>
  <si>
    <t>from cash collections 20%</t>
  </si>
  <si>
    <t>Raw Materials End Inv</t>
  </si>
  <si>
    <t>from RM purchases budget x $3/lb</t>
  </si>
  <si>
    <t>Finished Goods End Inv</t>
  </si>
  <si>
    <t xml:space="preserve">     Total Assets</t>
  </si>
  <si>
    <t>Liabs:</t>
  </si>
  <si>
    <t>Bonds Payable</t>
  </si>
  <si>
    <t>Equity:</t>
  </si>
  <si>
    <t>Common Stock</t>
  </si>
  <si>
    <t>Retained Earnings</t>
  </si>
  <si>
    <t>from below</t>
  </si>
  <si>
    <t xml:space="preserve">     Total Liabs &amp; Equity</t>
  </si>
  <si>
    <t>Beg RE</t>
  </si>
  <si>
    <t xml:space="preserve"> + Net Income</t>
  </si>
  <si>
    <t xml:space="preserve"> - Dividends</t>
  </si>
  <si>
    <t>End RE</t>
  </si>
  <si>
    <t>GM Ratio</t>
  </si>
  <si>
    <t>Common Stock = $210,000</t>
  </si>
  <si>
    <t>from production budget x $38.5/unit</t>
  </si>
  <si>
    <t xml:space="preserve">Prepare a Balance Sheet in good format as of 3/31/18.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</si>
</sst>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u/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b/>
      <sz val="11"/>
      <color theme="1"/>
      <name val="Century Gothic"/>
      <family val="2"/>
    </font>
    <font>
      <u val="doubleAccounting"/>
      <sz val="11"/>
      <color theme="1"/>
      <name val="Century Gothic"/>
      <family val="2"/>
    </font>
    <font>
      <b/>
      <u val="doubleAccounting"/>
      <sz val="11"/>
      <color theme="1"/>
      <name val="Century Gothic"/>
      <family val="2"/>
    </font>
    <font>
      <u val="singleAccounting"/>
      <sz val="11"/>
      <color theme="1"/>
      <name val="Century Gothic"/>
      <family val="2"/>
    </font>
    <font>
      <b/>
      <u val="singleAccounting"/>
      <sz val="11"/>
      <color theme="1"/>
      <name val="Century Gothic"/>
      <family val="2"/>
    </font>
    <font>
      <sz val="11"/>
      <color rgb="FF333333"/>
      <name val="Century Gothic"/>
      <family val="2"/>
    </font>
    <font>
      <b/>
      <u val="double"/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3" fontId="2" fillId="0" borderId="0" xfId="2" applyFont="1"/>
    <xf numFmtId="165" fontId="2" fillId="0" borderId="0" xfId="2" applyNumberFormat="1" applyFont="1" applyAlignment="1">
      <alignment horizontal="center"/>
    </xf>
    <xf numFmtId="49" fontId="2" fillId="0" borderId="0" xfId="2" applyNumberFormat="1" applyFont="1" applyAlignment="1">
      <alignment horizontal="center"/>
    </xf>
    <xf numFmtId="165" fontId="2" fillId="0" borderId="0" xfId="2" applyNumberFormat="1" applyFont="1"/>
    <xf numFmtId="0" fontId="3" fillId="0" borderId="0" xfId="0" applyFont="1"/>
    <xf numFmtId="0" fontId="4" fillId="0" borderId="0" xfId="0" applyFont="1"/>
    <xf numFmtId="165" fontId="2" fillId="0" borderId="0" xfId="0" applyNumberFormat="1" applyFont="1"/>
    <xf numFmtId="6" fontId="2" fillId="0" borderId="0" xfId="0" applyNumberFormat="1" applyFont="1"/>
    <xf numFmtId="0" fontId="5" fillId="0" borderId="0" xfId="0" applyFont="1"/>
    <xf numFmtId="6" fontId="3" fillId="0" borderId="0" xfId="0" applyNumberFormat="1" applyFont="1"/>
    <xf numFmtId="164" fontId="2" fillId="0" borderId="0" xfId="1" applyNumberFormat="1" applyFont="1"/>
    <xf numFmtId="164" fontId="7" fillId="0" borderId="0" xfId="1" applyNumberFormat="1" applyFont="1"/>
    <xf numFmtId="0" fontId="4" fillId="0" borderId="0" xfId="0" applyFont="1" applyAlignment="1">
      <alignment horizontal="center"/>
    </xf>
    <xf numFmtId="165" fontId="8" fillId="0" borderId="0" xfId="2" applyNumberFormat="1" applyFont="1"/>
    <xf numFmtId="165" fontId="8" fillId="0" borderId="0" xfId="2" applyNumberFormat="1" applyFont="1" applyAlignment="1">
      <alignment horizontal="center"/>
    </xf>
    <xf numFmtId="165" fontId="9" fillId="0" borderId="0" xfId="2" applyNumberFormat="1" applyFont="1"/>
    <xf numFmtId="6" fontId="2" fillId="0" borderId="0" xfId="2" applyNumberFormat="1" applyFont="1"/>
    <xf numFmtId="164" fontId="2" fillId="0" borderId="0" xfId="0" applyNumberFormat="1" applyFont="1"/>
    <xf numFmtId="164" fontId="8" fillId="0" borderId="0" xfId="1" applyNumberFormat="1" applyFont="1"/>
    <xf numFmtId="165" fontId="8" fillId="0" borderId="0" xfId="0" applyNumberFormat="1" applyFont="1"/>
    <xf numFmtId="164" fontId="8" fillId="0" borderId="0" xfId="0" applyNumberFormat="1" applyFont="1"/>
    <xf numFmtId="164" fontId="6" fillId="0" borderId="0" xfId="0" applyNumberFormat="1" applyFont="1"/>
    <xf numFmtId="0" fontId="4" fillId="0" borderId="0" xfId="0" applyFont="1" applyAlignment="1">
      <alignment horizontal="left"/>
    </xf>
    <xf numFmtId="164" fontId="7" fillId="0" borderId="0" xfId="0" applyNumberFormat="1" applyFont="1"/>
    <xf numFmtId="164" fontId="9" fillId="0" borderId="0" xfId="1" applyNumberFormat="1" applyFont="1"/>
    <xf numFmtId="49" fontId="2" fillId="0" borderId="0" xfId="2" applyNumberFormat="1" applyFont="1" applyAlignment="1">
      <alignment horizontal="left"/>
    </xf>
    <xf numFmtId="8" fontId="2" fillId="0" borderId="0" xfId="2" applyNumberFormat="1" applyFont="1"/>
    <xf numFmtId="8" fontId="2" fillId="0" borderId="0" xfId="0" applyNumberFormat="1" applyFont="1"/>
    <xf numFmtId="8" fontId="8" fillId="0" borderId="0" xfId="1" applyNumberFormat="1" applyFont="1"/>
    <xf numFmtId="44" fontId="2" fillId="0" borderId="0" xfId="1" applyNumberFormat="1" applyFont="1"/>
    <xf numFmtId="0" fontId="10" fillId="0" borderId="0" xfId="0" applyFont="1"/>
    <xf numFmtId="0" fontId="2" fillId="0" borderId="0" xfId="2" applyNumberFormat="1" applyFont="1"/>
    <xf numFmtId="0" fontId="2" fillId="0" borderId="0" xfId="0" applyNumberFormat="1" applyFont="1"/>
    <xf numFmtId="6" fontId="11" fillId="0" borderId="0" xfId="1" applyNumberFormat="1" applyFont="1"/>
    <xf numFmtId="9" fontId="5" fillId="0" borderId="0" xfId="3" applyFont="1"/>
    <xf numFmtId="164" fontId="6" fillId="0" borderId="0" xfId="1" applyNumberFormat="1" applyFont="1"/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opLeftCell="A94" workbookViewId="0">
      <selection activeCell="A5" sqref="A5:H112"/>
    </sheetView>
  </sheetViews>
  <sheetFormatPr defaultRowHeight="16.5" x14ac:dyDescent="0.3"/>
  <cols>
    <col min="1" max="1" width="5" style="4" customWidth="1"/>
    <col min="2" max="2" width="10.42578125" style="1" customWidth="1"/>
    <col min="3" max="3" width="9" style="1" customWidth="1"/>
    <col min="4" max="7" width="9.140625" style="1"/>
    <col min="8" max="8" width="38" style="1" customWidth="1"/>
    <col min="9" max="9" width="26.85546875" style="1" customWidth="1"/>
    <col min="10" max="10" width="14.42578125" style="1" customWidth="1"/>
    <col min="11" max="11" width="13.85546875" style="1" customWidth="1"/>
    <col min="12" max="12" width="14" style="1" bestFit="1" customWidth="1"/>
    <col min="13" max="13" width="12.7109375" style="1" bestFit="1" customWidth="1"/>
    <col min="14" max="16384" width="9.140625" style="1"/>
  </cols>
  <sheetData>
    <row r="1" spans="1:13" x14ac:dyDescent="0.3">
      <c r="A1" s="27" t="s">
        <v>82</v>
      </c>
    </row>
    <row r="2" spans="1:13" x14ac:dyDescent="0.3">
      <c r="A2" s="27" t="s">
        <v>86</v>
      </c>
    </row>
    <row r="3" spans="1:13" x14ac:dyDescent="0.3">
      <c r="A3" s="27"/>
    </row>
    <row r="4" spans="1:13" x14ac:dyDescent="0.3">
      <c r="I4" s="10" t="s">
        <v>95</v>
      </c>
    </row>
    <row r="5" spans="1:13" x14ac:dyDescent="0.3">
      <c r="A5" s="4" t="s">
        <v>6</v>
      </c>
      <c r="B5" s="1" t="s">
        <v>1</v>
      </c>
      <c r="H5" s="1" t="s">
        <v>87</v>
      </c>
      <c r="J5" s="1" t="s">
        <v>88</v>
      </c>
      <c r="K5" s="1" t="s">
        <v>89</v>
      </c>
      <c r="L5" s="1" t="s">
        <v>90</v>
      </c>
      <c r="M5" s="1" t="s">
        <v>91</v>
      </c>
    </row>
    <row r="6" spans="1:13" x14ac:dyDescent="0.3">
      <c r="I6" s="32" t="s">
        <v>92</v>
      </c>
      <c r="J6" s="8">
        <f>C7</f>
        <v>11000</v>
      </c>
      <c r="K6" s="8">
        <f>C8</f>
        <v>13000</v>
      </c>
      <c r="L6" s="8">
        <f>C9</f>
        <v>14000</v>
      </c>
      <c r="M6" s="8">
        <f>SUM(J6:L6)</f>
        <v>38000</v>
      </c>
    </row>
    <row r="7" spans="1:13" x14ac:dyDescent="0.3">
      <c r="B7" s="1" t="s">
        <v>2</v>
      </c>
      <c r="C7" s="5">
        <v>11000</v>
      </c>
      <c r="D7" s="1" t="s">
        <v>0</v>
      </c>
      <c r="I7" s="32" t="s">
        <v>93</v>
      </c>
      <c r="J7" s="8">
        <f>D11</f>
        <v>100</v>
      </c>
      <c r="K7" s="8">
        <f>D11</f>
        <v>100</v>
      </c>
      <c r="L7" s="8">
        <f>D11</f>
        <v>100</v>
      </c>
      <c r="M7" s="1">
        <v>100</v>
      </c>
    </row>
    <row r="8" spans="1:13" x14ac:dyDescent="0.3">
      <c r="B8" s="1" t="s">
        <v>3</v>
      </c>
      <c r="C8" s="5">
        <v>13000</v>
      </c>
      <c r="D8" s="1" t="s">
        <v>0</v>
      </c>
      <c r="I8" s="32" t="s">
        <v>94</v>
      </c>
      <c r="J8" s="8">
        <f>J6*J7</f>
        <v>1100000</v>
      </c>
      <c r="K8" s="8">
        <f t="shared" ref="K8:M8" si="0">K6*K7</f>
        <v>1300000</v>
      </c>
      <c r="L8" s="8">
        <f t="shared" si="0"/>
        <v>1400000</v>
      </c>
      <c r="M8" s="8">
        <f t="shared" si="0"/>
        <v>3800000</v>
      </c>
    </row>
    <row r="9" spans="1:13" x14ac:dyDescent="0.3">
      <c r="B9" s="1" t="s">
        <v>4</v>
      </c>
      <c r="C9" s="5">
        <v>14000</v>
      </c>
      <c r="D9" s="1" t="s">
        <v>0</v>
      </c>
      <c r="J9" s="11"/>
      <c r="K9" s="11"/>
      <c r="L9" s="11"/>
    </row>
    <row r="10" spans="1:13" ht="17.25" x14ac:dyDescent="0.35">
      <c r="I10" s="10"/>
      <c r="J10" s="13"/>
      <c r="K10" s="13"/>
      <c r="L10" s="13"/>
    </row>
    <row r="11" spans="1:13" x14ac:dyDescent="0.3">
      <c r="B11" s="1" t="s">
        <v>10</v>
      </c>
      <c r="D11" s="9">
        <v>100</v>
      </c>
    </row>
    <row r="13" spans="1:13" x14ac:dyDescent="0.3">
      <c r="B13" s="1" t="s">
        <v>5</v>
      </c>
    </row>
    <row r="14" spans="1:13" x14ac:dyDescent="0.3">
      <c r="J14" s="7"/>
    </row>
    <row r="15" spans="1:13" x14ac:dyDescent="0.3">
      <c r="J15" s="14"/>
      <c r="K15" s="14"/>
      <c r="L15" s="14"/>
      <c r="M15" s="14"/>
    </row>
    <row r="16" spans="1:13" x14ac:dyDescent="0.3">
      <c r="A16" s="4" t="s">
        <v>7</v>
      </c>
      <c r="B16" s="1" t="s">
        <v>12</v>
      </c>
      <c r="J16" s="5"/>
      <c r="K16" s="5"/>
      <c r="L16" s="5"/>
      <c r="M16" s="5"/>
    </row>
    <row r="17" spans="1:13" ht="18.75" x14ac:dyDescent="0.45">
      <c r="B17" s="1" t="s">
        <v>58</v>
      </c>
      <c r="I17" s="10"/>
      <c r="J17" s="17"/>
      <c r="K17" s="17"/>
      <c r="L17" s="17"/>
      <c r="M17" s="16"/>
    </row>
    <row r="18" spans="1:13" x14ac:dyDescent="0.3">
      <c r="B18" s="1" t="s">
        <v>8</v>
      </c>
      <c r="J18" s="5"/>
      <c r="K18" s="5"/>
      <c r="L18" s="5"/>
      <c r="M18" s="3"/>
    </row>
    <row r="19" spans="1:13" ht="18.75" x14ac:dyDescent="0.45">
      <c r="B19" s="1" t="s">
        <v>59</v>
      </c>
      <c r="J19" s="15"/>
      <c r="K19" s="15"/>
      <c r="L19" s="15"/>
      <c r="M19" s="15"/>
    </row>
    <row r="20" spans="1:13" x14ac:dyDescent="0.3">
      <c r="J20" s="5"/>
      <c r="K20" s="5"/>
      <c r="L20" s="5"/>
      <c r="M20" s="5"/>
    </row>
    <row r="21" spans="1:13" x14ac:dyDescent="0.3">
      <c r="B21" s="1" t="s">
        <v>9</v>
      </c>
      <c r="J21" s="5"/>
      <c r="K21" s="5"/>
      <c r="L21" s="5"/>
    </row>
    <row r="23" spans="1:13" x14ac:dyDescent="0.3">
      <c r="J23" s="7"/>
    </row>
    <row r="24" spans="1:13" x14ac:dyDescent="0.3">
      <c r="A24" s="4" t="s">
        <v>11</v>
      </c>
      <c r="B24" s="1" t="s">
        <v>60</v>
      </c>
      <c r="J24" s="14"/>
      <c r="K24" s="14"/>
      <c r="L24" s="14"/>
      <c r="M24" s="14"/>
    </row>
    <row r="25" spans="1:13" x14ac:dyDescent="0.3">
      <c r="B25" s="1" t="s">
        <v>13</v>
      </c>
      <c r="J25" s="5"/>
      <c r="K25" s="5"/>
      <c r="L25" s="5"/>
      <c r="M25" s="5"/>
    </row>
    <row r="26" spans="1:13" ht="18.75" x14ac:dyDescent="0.45">
      <c r="B26" s="1" t="s">
        <v>14</v>
      </c>
      <c r="I26" s="10"/>
      <c r="J26" s="17"/>
      <c r="K26" s="17"/>
      <c r="L26" s="17"/>
      <c r="M26" s="16"/>
    </row>
    <row r="27" spans="1:13" x14ac:dyDescent="0.3">
      <c r="B27" s="1" t="s">
        <v>61</v>
      </c>
      <c r="J27" s="5"/>
      <c r="K27" s="5"/>
      <c r="L27" s="5"/>
      <c r="M27" s="3"/>
    </row>
    <row r="28" spans="1:13" ht="18.75" x14ac:dyDescent="0.45">
      <c r="B28" s="1" t="s">
        <v>62</v>
      </c>
      <c r="J28" s="15"/>
      <c r="K28" s="15"/>
      <c r="L28" s="15"/>
      <c r="M28" s="16"/>
    </row>
    <row r="29" spans="1:13" x14ac:dyDescent="0.3">
      <c r="J29" s="5"/>
      <c r="K29" s="5"/>
      <c r="L29" s="5"/>
      <c r="M29" s="5"/>
    </row>
    <row r="30" spans="1:13" x14ac:dyDescent="0.3">
      <c r="B30" s="1" t="s">
        <v>51</v>
      </c>
    </row>
    <row r="32" spans="1:13" x14ac:dyDescent="0.3">
      <c r="J32" s="7"/>
    </row>
    <row r="33" spans="1:13" x14ac:dyDescent="0.3">
      <c r="A33" s="4" t="s">
        <v>15</v>
      </c>
      <c r="B33" s="1" t="s">
        <v>63</v>
      </c>
      <c r="J33" s="14"/>
      <c r="K33" s="14"/>
      <c r="L33" s="14"/>
    </row>
    <row r="34" spans="1:13" x14ac:dyDescent="0.3">
      <c r="B34" s="1" t="s">
        <v>16</v>
      </c>
      <c r="J34" s="8"/>
      <c r="K34" s="8"/>
      <c r="L34" s="8"/>
    </row>
    <row r="35" spans="1:13" x14ac:dyDescent="0.3">
      <c r="B35" s="1" t="s">
        <v>64</v>
      </c>
      <c r="J35" s="2"/>
      <c r="K35" s="2"/>
      <c r="L35" s="2"/>
    </row>
    <row r="36" spans="1:13" x14ac:dyDescent="0.3">
      <c r="J36" s="11"/>
      <c r="K36" s="11"/>
      <c r="L36" s="11"/>
    </row>
    <row r="37" spans="1:13" ht="17.25" x14ac:dyDescent="0.35">
      <c r="B37" s="1" t="s">
        <v>17</v>
      </c>
      <c r="I37" s="10"/>
      <c r="J37" s="13"/>
      <c r="K37" s="13"/>
      <c r="L37" s="13"/>
    </row>
    <row r="39" spans="1:13" x14ac:dyDescent="0.3">
      <c r="J39" s="7"/>
    </row>
    <row r="40" spans="1:13" x14ac:dyDescent="0.3">
      <c r="A40" s="4" t="s">
        <v>18</v>
      </c>
      <c r="B40" s="1" t="s">
        <v>65</v>
      </c>
      <c r="J40" s="14"/>
      <c r="K40" s="14"/>
      <c r="L40" s="14"/>
    </row>
    <row r="41" spans="1:13" x14ac:dyDescent="0.3">
      <c r="B41" s="1" t="s">
        <v>66</v>
      </c>
      <c r="J41" s="8"/>
      <c r="K41" s="8"/>
      <c r="L41" s="8"/>
      <c r="M41" s="8"/>
    </row>
    <row r="42" spans="1:13" x14ac:dyDescent="0.3">
      <c r="B42" s="1" t="s">
        <v>20</v>
      </c>
      <c r="J42" s="28"/>
      <c r="K42" s="28"/>
      <c r="L42" s="28"/>
    </row>
    <row r="43" spans="1:13" x14ac:dyDescent="0.3">
      <c r="J43" s="9"/>
      <c r="K43" s="9"/>
      <c r="L43" s="9"/>
    </row>
    <row r="44" spans="1:13" x14ac:dyDescent="0.3">
      <c r="B44" s="1" t="s">
        <v>19</v>
      </c>
      <c r="J44" s="11"/>
      <c r="K44" s="11"/>
      <c r="L44" s="11"/>
    </row>
    <row r="45" spans="1:13" ht="17.25" x14ac:dyDescent="0.35">
      <c r="I45" s="10"/>
      <c r="J45" s="13"/>
      <c r="K45" s="13"/>
      <c r="L45" s="13"/>
      <c r="M45" s="19"/>
    </row>
    <row r="47" spans="1:13" x14ac:dyDescent="0.3">
      <c r="A47" s="4" t="s">
        <v>21</v>
      </c>
      <c r="B47" s="1" t="s">
        <v>30</v>
      </c>
      <c r="L47" s="29"/>
    </row>
    <row r="48" spans="1:13" x14ac:dyDescent="0.3">
      <c r="B48" s="1" t="s">
        <v>85</v>
      </c>
      <c r="L48" s="29"/>
    </row>
    <row r="49" spans="1:12" ht="18.75" x14ac:dyDescent="0.45">
      <c r="L49" s="30"/>
    </row>
    <row r="50" spans="1:12" x14ac:dyDescent="0.3">
      <c r="J50" s="14"/>
      <c r="K50" s="14"/>
      <c r="L50" s="14"/>
    </row>
    <row r="51" spans="1:12" x14ac:dyDescent="0.3">
      <c r="A51" s="4" t="s">
        <v>25</v>
      </c>
      <c r="B51" s="1" t="s">
        <v>31</v>
      </c>
      <c r="J51" s="31"/>
      <c r="K51" s="31"/>
      <c r="L51" s="31"/>
    </row>
    <row r="52" spans="1:12" ht="18.75" x14ac:dyDescent="0.45">
      <c r="B52" s="1" t="s">
        <v>28</v>
      </c>
      <c r="J52" s="21"/>
      <c r="K52" s="21"/>
      <c r="L52" s="21"/>
    </row>
    <row r="53" spans="1:12" ht="17.25" x14ac:dyDescent="0.35">
      <c r="I53" s="10"/>
      <c r="J53" s="13"/>
      <c r="K53" s="13"/>
      <c r="L53" s="13"/>
    </row>
    <row r="55" spans="1:12" x14ac:dyDescent="0.3">
      <c r="A55" s="4" t="s">
        <v>27</v>
      </c>
      <c r="B55" s="1" t="s">
        <v>22</v>
      </c>
      <c r="J55" s="7"/>
    </row>
    <row r="56" spans="1:12" x14ac:dyDescent="0.3">
      <c r="B56" s="1" t="s">
        <v>23</v>
      </c>
      <c r="J56" s="14"/>
      <c r="K56" s="14"/>
      <c r="L56" s="14"/>
    </row>
    <row r="57" spans="1:12" x14ac:dyDescent="0.3">
      <c r="B57" s="1" t="s">
        <v>67</v>
      </c>
      <c r="J57" s="8"/>
      <c r="K57" s="8"/>
      <c r="L57" s="8"/>
    </row>
    <row r="58" spans="1:12" x14ac:dyDescent="0.3">
      <c r="B58" s="1" t="s">
        <v>68</v>
      </c>
      <c r="J58" s="18"/>
      <c r="K58" s="18"/>
      <c r="L58" s="18"/>
    </row>
    <row r="59" spans="1:12" x14ac:dyDescent="0.3">
      <c r="B59" s="1" t="s">
        <v>69</v>
      </c>
      <c r="J59" s="9"/>
      <c r="K59" s="9"/>
      <c r="L59" s="9"/>
    </row>
    <row r="60" spans="1:12" x14ac:dyDescent="0.3">
      <c r="J60" s="11"/>
      <c r="K60" s="11"/>
      <c r="L60" s="11"/>
    </row>
    <row r="61" spans="1:12" ht="17.25" x14ac:dyDescent="0.35">
      <c r="B61" s="1" t="s">
        <v>24</v>
      </c>
      <c r="I61" s="10"/>
      <c r="J61" s="13"/>
      <c r="K61" s="13"/>
      <c r="L61" s="13"/>
    </row>
    <row r="64" spans="1:12" x14ac:dyDescent="0.3">
      <c r="A64" s="4" t="s">
        <v>29</v>
      </c>
      <c r="B64" s="1" t="s">
        <v>26</v>
      </c>
      <c r="J64" s="7"/>
    </row>
    <row r="65" spans="1:14" x14ac:dyDescent="0.3">
      <c r="B65" s="1" t="s">
        <v>52</v>
      </c>
      <c r="J65" s="14"/>
      <c r="K65" s="14"/>
      <c r="L65" s="14"/>
      <c r="M65" s="14"/>
    </row>
    <row r="66" spans="1:14" x14ac:dyDescent="0.3">
      <c r="B66" s="1" t="s">
        <v>57</v>
      </c>
      <c r="J66" s="19"/>
      <c r="K66" s="19"/>
      <c r="L66" s="19"/>
      <c r="M66" s="19"/>
    </row>
    <row r="67" spans="1:14" ht="18.75" x14ac:dyDescent="0.45">
      <c r="J67" s="23"/>
      <c r="K67" s="23"/>
      <c r="L67" s="23"/>
      <c r="M67" s="23"/>
    </row>
    <row r="68" spans="1:14" ht="18.75" x14ac:dyDescent="0.45">
      <c r="J68" s="23"/>
      <c r="K68" s="23"/>
      <c r="L68" s="23"/>
    </row>
    <row r="69" spans="1:14" x14ac:dyDescent="0.3">
      <c r="A69" s="4" t="s">
        <v>32</v>
      </c>
      <c r="B69" s="1" t="s">
        <v>33</v>
      </c>
      <c r="J69" s="24"/>
      <c r="K69" s="14"/>
      <c r="L69" s="14"/>
    </row>
    <row r="70" spans="1:14" x14ac:dyDescent="0.3">
      <c r="B70" s="1" t="s">
        <v>70</v>
      </c>
      <c r="J70" s="14"/>
      <c r="K70" s="14"/>
      <c r="L70" s="14"/>
    </row>
    <row r="71" spans="1:14" ht="18.75" x14ac:dyDescent="0.45">
      <c r="B71" s="1" t="s">
        <v>71</v>
      </c>
      <c r="J71" s="23"/>
      <c r="K71" s="23"/>
      <c r="L71" s="23"/>
    </row>
    <row r="72" spans="1:14" x14ac:dyDescent="0.3">
      <c r="B72" s="1" t="s">
        <v>72</v>
      </c>
    </row>
    <row r="73" spans="1:14" x14ac:dyDescent="0.3">
      <c r="I73" s="6"/>
    </row>
    <row r="74" spans="1:14" x14ac:dyDescent="0.3">
      <c r="B74" s="1" t="s">
        <v>34</v>
      </c>
      <c r="J74" s="19"/>
      <c r="K74" s="19"/>
      <c r="L74" s="19"/>
    </row>
    <row r="75" spans="1:14" ht="18.75" x14ac:dyDescent="0.45">
      <c r="B75" s="1" t="s">
        <v>35</v>
      </c>
      <c r="J75" s="20"/>
      <c r="K75" s="22"/>
      <c r="L75" s="22"/>
      <c r="M75" s="25"/>
      <c r="N75" s="10"/>
    </row>
    <row r="76" spans="1:14" ht="17.25" x14ac:dyDescent="0.35">
      <c r="I76" s="10"/>
      <c r="J76" s="25"/>
      <c r="K76" s="25"/>
      <c r="L76" s="25"/>
    </row>
    <row r="78" spans="1:14" x14ac:dyDescent="0.3">
      <c r="A78" s="4" t="s">
        <v>36</v>
      </c>
      <c r="B78" s="1" t="s">
        <v>38</v>
      </c>
      <c r="J78" s="24"/>
      <c r="K78" s="14"/>
      <c r="L78" s="14"/>
    </row>
    <row r="79" spans="1:14" x14ac:dyDescent="0.3">
      <c r="B79" s="1" t="s">
        <v>37</v>
      </c>
      <c r="J79" s="14"/>
      <c r="K79" s="14"/>
      <c r="L79" s="14"/>
    </row>
    <row r="80" spans="1:14" x14ac:dyDescent="0.3">
      <c r="B80" s="1" t="s">
        <v>74</v>
      </c>
      <c r="J80" s="12"/>
      <c r="K80" s="12"/>
      <c r="L80" s="12"/>
    </row>
    <row r="81" spans="1:13" x14ac:dyDescent="0.3">
      <c r="B81" s="1" t="s">
        <v>76</v>
      </c>
      <c r="J81" s="12"/>
      <c r="K81" s="12"/>
      <c r="L81" s="12"/>
    </row>
    <row r="82" spans="1:13" x14ac:dyDescent="0.3">
      <c r="B82" s="1" t="s">
        <v>42</v>
      </c>
      <c r="J82" s="12"/>
      <c r="K82" s="12"/>
      <c r="L82" s="12"/>
    </row>
    <row r="83" spans="1:13" x14ac:dyDescent="0.3">
      <c r="B83" s="1" t="s">
        <v>73</v>
      </c>
      <c r="J83" s="12"/>
      <c r="K83" s="12"/>
      <c r="L83" s="12"/>
    </row>
    <row r="84" spans="1:13" x14ac:dyDescent="0.3">
      <c r="B84" s="1" t="s">
        <v>43</v>
      </c>
      <c r="J84" s="12"/>
      <c r="K84" s="12"/>
      <c r="L84" s="12"/>
    </row>
    <row r="85" spans="1:13" ht="18.75" x14ac:dyDescent="0.45">
      <c r="J85" s="20"/>
      <c r="K85" s="20"/>
      <c r="L85" s="20"/>
      <c r="M85" s="19"/>
    </row>
    <row r="86" spans="1:13" ht="17.25" x14ac:dyDescent="0.35">
      <c r="B86" s="1" t="s">
        <v>41</v>
      </c>
      <c r="I86" s="10"/>
      <c r="J86" s="13"/>
      <c r="K86" s="13"/>
      <c r="L86" s="13"/>
    </row>
    <row r="87" spans="1:13" x14ac:dyDescent="0.3">
      <c r="B87" s="1" t="s">
        <v>40</v>
      </c>
      <c r="J87" s="12"/>
      <c r="K87" s="12"/>
      <c r="L87" s="12"/>
    </row>
    <row r="88" spans="1:13" x14ac:dyDescent="0.3">
      <c r="J88" s="12"/>
      <c r="K88" s="12"/>
      <c r="L88" s="12"/>
    </row>
    <row r="89" spans="1:13" ht="18.75" x14ac:dyDescent="0.45">
      <c r="J89" s="26"/>
      <c r="K89" s="20"/>
      <c r="L89" s="20"/>
    </row>
    <row r="90" spans="1:13" x14ac:dyDescent="0.3">
      <c r="A90" s="4" t="s">
        <v>39</v>
      </c>
      <c r="B90" s="1" t="s">
        <v>77</v>
      </c>
      <c r="J90" s="12"/>
      <c r="K90" s="12"/>
      <c r="L90" s="12"/>
    </row>
    <row r="91" spans="1:13" ht="18.75" x14ac:dyDescent="0.45">
      <c r="B91" s="1" t="s">
        <v>46</v>
      </c>
      <c r="J91" s="22"/>
      <c r="K91" s="22"/>
      <c r="L91" s="22"/>
    </row>
    <row r="92" spans="1:13" x14ac:dyDescent="0.3">
      <c r="B92" s="1" t="s">
        <v>47</v>
      </c>
      <c r="J92" s="19"/>
      <c r="K92" s="19"/>
      <c r="L92" s="19"/>
    </row>
    <row r="93" spans="1:13" ht="18.75" x14ac:dyDescent="0.45">
      <c r="B93" s="1" t="s">
        <v>75</v>
      </c>
      <c r="J93" s="22"/>
      <c r="K93" s="22"/>
      <c r="L93" s="22"/>
    </row>
    <row r="94" spans="1:13" x14ac:dyDescent="0.3">
      <c r="J94" s="19"/>
      <c r="K94" s="19"/>
      <c r="L94" s="19"/>
    </row>
    <row r="95" spans="1:13" x14ac:dyDescent="0.3">
      <c r="B95" s="1" t="s">
        <v>45</v>
      </c>
      <c r="J95" s="12"/>
      <c r="K95" s="12"/>
      <c r="L95" s="12"/>
    </row>
    <row r="96" spans="1:13" x14ac:dyDescent="0.3">
      <c r="B96" s="1" t="s">
        <v>44</v>
      </c>
      <c r="J96" s="12"/>
      <c r="K96" s="12"/>
      <c r="L96" s="12"/>
    </row>
    <row r="97" spans="1:12" ht="18.75" x14ac:dyDescent="0.45">
      <c r="J97" s="20"/>
      <c r="K97" s="20"/>
      <c r="L97" s="20"/>
    </row>
    <row r="99" spans="1:12" x14ac:dyDescent="0.3">
      <c r="A99" s="4" t="s">
        <v>48</v>
      </c>
      <c r="B99" s="1" t="s">
        <v>49</v>
      </c>
      <c r="J99" s="7"/>
    </row>
    <row r="100" spans="1:12" x14ac:dyDescent="0.3">
      <c r="B100" s="1" t="s">
        <v>78</v>
      </c>
      <c r="I100" s="6"/>
    </row>
    <row r="101" spans="1:12" x14ac:dyDescent="0.3">
      <c r="B101" s="1" t="s">
        <v>79</v>
      </c>
      <c r="J101" s="19"/>
    </row>
    <row r="102" spans="1:12" x14ac:dyDescent="0.3">
      <c r="B102" s="1" t="s">
        <v>81</v>
      </c>
      <c r="J102" s="19"/>
    </row>
    <row r="103" spans="1:12" x14ac:dyDescent="0.3">
      <c r="B103" s="1" t="s">
        <v>84</v>
      </c>
      <c r="J103" s="8"/>
    </row>
    <row r="104" spans="1:12" x14ac:dyDescent="0.3">
      <c r="B104" s="1" t="s">
        <v>80</v>
      </c>
      <c r="J104" s="8"/>
    </row>
    <row r="105" spans="1:12" ht="18.75" x14ac:dyDescent="0.45">
      <c r="J105" s="20"/>
    </row>
    <row r="106" spans="1:12" ht="17.25" x14ac:dyDescent="0.35">
      <c r="B106" s="1" t="s">
        <v>83</v>
      </c>
      <c r="I106" s="10"/>
      <c r="J106" s="25"/>
    </row>
    <row r="107" spans="1:12" ht="17.25" x14ac:dyDescent="0.35">
      <c r="I107" s="10"/>
      <c r="J107" s="25"/>
    </row>
    <row r="108" spans="1:12" x14ac:dyDescent="0.3">
      <c r="B108" s="6" t="s">
        <v>53</v>
      </c>
    </row>
    <row r="109" spans="1:12" x14ac:dyDescent="0.3">
      <c r="B109" s="1" t="s">
        <v>54</v>
      </c>
      <c r="I109" s="6"/>
      <c r="J109" s="12"/>
    </row>
    <row r="110" spans="1:12" x14ac:dyDescent="0.3">
      <c r="B110" s="1" t="s">
        <v>55</v>
      </c>
      <c r="J110" s="12"/>
    </row>
    <row r="111" spans="1:12" ht="18.75" x14ac:dyDescent="0.45">
      <c r="B111" s="1" t="s">
        <v>56</v>
      </c>
      <c r="J111" s="20"/>
    </row>
    <row r="112" spans="1:12" x14ac:dyDescent="0.3">
      <c r="B112" s="1" t="s">
        <v>50</v>
      </c>
      <c r="J112" s="12"/>
    </row>
    <row r="113" spans="9:10" x14ac:dyDescent="0.3">
      <c r="I113" s="6"/>
      <c r="J113" s="12"/>
    </row>
    <row r="114" spans="9:10" x14ac:dyDescent="0.3">
      <c r="J114" s="12"/>
    </row>
    <row r="115" spans="9:10" ht="18.75" x14ac:dyDescent="0.45">
      <c r="J115" s="20"/>
    </row>
    <row r="116" spans="9:10" ht="18.75" x14ac:dyDescent="0.45">
      <c r="J116" s="20"/>
    </row>
    <row r="117" spans="9:10" ht="17.25" x14ac:dyDescent="0.35">
      <c r="I117" s="10"/>
      <c r="J117" s="13"/>
    </row>
    <row r="118" spans="9:10" x14ac:dyDescent="0.3">
      <c r="J118" s="12"/>
    </row>
    <row r="119" spans="9:10" x14ac:dyDescent="0.3">
      <c r="J119" s="12"/>
    </row>
    <row r="120" spans="9:10" x14ac:dyDescent="0.3">
      <c r="J120" s="12"/>
    </row>
    <row r="121" spans="9:10" ht="18.75" x14ac:dyDescent="0.45">
      <c r="J121" s="20"/>
    </row>
    <row r="122" spans="9:10" ht="18.75" x14ac:dyDescent="0.45">
      <c r="J122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tabSelected="1" workbookViewId="0">
      <selection activeCell="G11" sqref="G11"/>
    </sheetView>
  </sheetViews>
  <sheetFormatPr defaultRowHeight="16.5" x14ac:dyDescent="0.3"/>
  <cols>
    <col min="1" max="1" width="5" style="4" customWidth="1"/>
    <col min="2" max="2" width="10.42578125" style="1" customWidth="1"/>
    <col min="3" max="3" width="9" style="1" customWidth="1"/>
    <col min="4" max="7" width="9.140625" style="1"/>
    <col min="8" max="8" width="38" style="1" customWidth="1"/>
    <col min="9" max="9" width="26.85546875" style="1" customWidth="1"/>
    <col min="10" max="11" width="14.42578125" style="1" customWidth="1"/>
    <col min="12" max="12" width="16.85546875" style="1" customWidth="1"/>
    <col min="13" max="13" width="12.7109375" style="1" bestFit="1" customWidth="1"/>
    <col min="14" max="16384" width="9.140625" style="1"/>
  </cols>
  <sheetData>
    <row r="1" spans="1:14" x14ac:dyDescent="0.3">
      <c r="A1" s="4" t="s">
        <v>6</v>
      </c>
      <c r="B1" s="1" t="s">
        <v>1</v>
      </c>
      <c r="H1" s="1" t="s">
        <v>87</v>
      </c>
      <c r="J1" s="7" t="s">
        <v>96</v>
      </c>
    </row>
    <row r="3" spans="1:14" x14ac:dyDescent="0.3">
      <c r="B3" s="1" t="s">
        <v>2</v>
      </c>
      <c r="C3" s="5">
        <v>11000</v>
      </c>
      <c r="D3" s="1" t="s">
        <v>0</v>
      </c>
      <c r="J3" s="14" t="s">
        <v>97</v>
      </c>
      <c r="K3" s="14" t="s">
        <v>98</v>
      </c>
      <c r="L3" s="14" t="s">
        <v>99</v>
      </c>
      <c r="M3" s="1" t="s">
        <v>100</v>
      </c>
    </row>
    <row r="4" spans="1:14" x14ac:dyDescent="0.3">
      <c r="B4" s="1" t="s">
        <v>3</v>
      </c>
      <c r="C4" s="5">
        <v>13000</v>
      </c>
      <c r="D4" s="1" t="s">
        <v>0</v>
      </c>
      <c r="I4" s="1" t="s">
        <v>101</v>
      </c>
      <c r="J4" s="8">
        <f>C3</f>
        <v>11000</v>
      </c>
      <c r="K4" s="8">
        <f>C4</f>
        <v>13000</v>
      </c>
      <c r="L4" s="8">
        <f>C5</f>
        <v>14000</v>
      </c>
      <c r="M4" s="8">
        <f>SUM(J4:L4)</f>
        <v>38000</v>
      </c>
    </row>
    <row r="5" spans="1:14" x14ac:dyDescent="0.3">
      <c r="B5" s="1" t="s">
        <v>4</v>
      </c>
      <c r="C5" s="5">
        <v>14000</v>
      </c>
      <c r="D5" s="1" t="s">
        <v>0</v>
      </c>
      <c r="I5" s="1" t="s">
        <v>102</v>
      </c>
      <c r="J5" s="11">
        <f>D7</f>
        <v>100</v>
      </c>
      <c r="K5" s="11">
        <f>D7</f>
        <v>100</v>
      </c>
      <c r="L5" s="11">
        <f>D7</f>
        <v>100</v>
      </c>
      <c r="M5" s="8">
        <f>L5</f>
        <v>100</v>
      </c>
    </row>
    <row r="6" spans="1:14" ht="17.25" x14ac:dyDescent="0.35">
      <c r="I6" s="10" t="s">
        <v>103</v>
      </c>
      <c r="J6" s="13">
        <f t="shared" ref="J6:K6" si="0">J4*J5</f>
        <v>1100000</v>
      </c>
      <c r="K6" s="13">
        <f t="shared" si="0"/>
        <v>1300000</v>
      </c>
      <c r="L6" s="13">
        <f>L4*L5</f>
        <v>1400000</v>
      </c>
      <c r="M6" s="8">
        <f t="shared" ref="M6" si="1">SUM(J6:L6)</f>
        <v>3800000</v>
      </c>
    </row>
    <row r="7" spans="1:14" x14ac:dyDescent="0.3">
      <c r="B7" s="1" t="s">
        <v>10</v>
      </c>
      <c r="D7" s="9">
        <v>100</v>
      </c>
    </row>
    <row r="9" spans="1:14" x14ac:dyDescent="0.3">
      <c r="B9" s="1" t="s">
        <v>5</v>
      </c>
    </row>
    <row r="10" spans="1:14" x14ac:dyDescent="0.3">
      <c r="J10" s="7" t="s">
        <v>104</v>
      </c>
    </row>
    <row r="11" spans="1:14" x14ac:dyDescent="0.3">
      <c r="J11" s="14" t="s">
        <v>97</v>
      </c>
      <c r="K11" s="14" t="s">
        <v>98</v>
      </c>
      <c r="L11" s="14" t="s">
        <v>99</v>
      </c>
      <c r="M11" s="14" t="s">
        <v>105</v>
      </c>
    </row>
    <row r="12" spans="1:14" x14ac:dyDescent="0.3">
      <c r="A12" s="4" t="s">
        <v>7</v>
      </c>
      <c r="B12" s="1" t="s">
        <v>12</v>
      </c>
      <c r="I12" s="1" t="s">
        <v>106</v>
      </c>
      <c r="J12" s="5">
        <v>2200</v>
      </c>
      <c r="K12" s="5">
        <f>J15</f>
        <v>2600</v>
      </c>
      <c r="L12" s="5">
        <f>K15</f>
        <v>2800</v>
      </c>
      <c r="M12" s="5">
        <f>L15</f>
        <v>4000</v>
      </c>
    </row>
    <row r="13" spans="1:14" ht="18.75" x14ac:dyDescent="0.45">
      <c r="B13" s="1" t="s">
        <v>58</v>
      </c>
      <c r="I13" s="10" t="s">
        <v>107</v>
      </c>
      <c r="J13" s="17">
        <f>J14-J12</f>
        <v>11400</v>
      </c>
      <c r="K13" s="17">
        <f t="shared" ref="K13:L13" si="2">K14-K12</f>
        <v>13200</v>
      </c>
      <c r="L13" s="17">
        <f t="shared" si="2"/>
        <v>15200</v>
      </c>
      <c r="M13" s="16">
        <v>20000</v>
      </c>
      <c r="N13" s="1" t="s">
        <v>108</v>
      </c>
    </row>
    <row r="14" spans="1:14" x14ac:dyDescent="0.3">
      <c r="B14" s="1" t="s">
        <v>8</v>
      </c>
      <c r="I14" s="1" t="s">
        <v>109</v>
      </c>
      <c r="J14" s="5">
        <f>J16+J15</f>
        <v>13600</v>
      </c>
      <c r="K14" s="5">
        <f t="shared" ref="K14:L14" si="3">K16+K15</f>
        <v>15800</v>
      </c>
      <c r="L14" s="5">
        <f t="shared" si="3"/>
        <v>18000</v>
      </c>
      <c r="M14" s="3">
        <f>M12+M13</f>
        <v>24000</v>
      </c>
    </row>
    <row r="15" spans="1:14" ht="18.75" x14ac:dyDescent="0.45">
      <c r="B15" s="1" t="s">
        <v>59</v>
      </c>
      <c r="I15" s="1" t="s">
        <v>110</v>
      </c>
      <c r="J15" s="15">
        <f>K16*0.2</f>
        <v>2600</v>
      </c>
      <c r="K15" s="15">
        <f>L16*0.2</f>
        <v>2800</v>
      </c>
      <c r="L15" s="15">
        <f>M16*0.2</f>
        <v>4000</v>
      </c>
      <c r="M15" s="16">
        <f>M14-M16</f>
        <v>4000</v>
      </c>
    </row>
    <row r="16" spans="1:14" x14ac:dyDescent="0.3">
      <c r="I16" s="1" t="s">
        <v>111</v>
      </c>
      <c r="J16" s="5">
        <f>J4</f>
        <v>11000</v>
      </c>
      <c r="K16" s="5">
        <f t="shared" ref="K16:L16" si="4">K4</f>
        <v>13000</v>
      </c>
      <c r="L16" s="5">
        <f t="shared" si="4"/>
        <v>14000</v>
      </c>
      <c r="M16" s="5">
        <v>20000</v>
      </c>
    </row>
    <row r="17" spans="1:13" x14ac:dyDescent="0.3">
      <c r="B17" s="1" t="s">
        <v>9</v>
      </c>
      <c r="J17" s="5"/>
      <c r="K17" s="5"/>
      <c r="L17" s="5"/>
    </row>
    <row r="19" spans="1:13" x14ac:dyDescent="0.3">
      <c r="J19" s="7" t="s">
        <v>112</v>
      </c>
    </row>
    <row r="20" spans="1:13" x14ac:dyDescent="0.3">
      <c r="A20" s="4" t="s">
        <v>11</v>
      </c>
      <c r="B20" s="1" t="s">
        <v>60</v>
      </c>
      <c r="J20" s="14" t="s">
        <v>97</v>
      </c>
      <c r="K20" s="14" t="s">
        <v>98</v>
      </c>
      <c r="L20" s="14" t="s">
        <v>99</v>
      </c>
      <c r="M20" s="14" t="s">
        <v>105</v>
      </c>
    </row>
    <row r="21" spans="1:13" x14ac:dyDescent="0.3">
      <c r="B21" s="1" t="s">
        <v>13</v>
      </c>
      <c r="I21" s="1" t="s">
        <v>106</v>
      </c>
      <c r="J21" s="5">
        <v>22800</v>
      </c>
      <c r="K21" s="5">
        <f>J24</f>
        <v>26400</v>
      </c>
      <c r="L21" s="5">
        <f>K24</f>
        <v>30400</v>
      </c>
      <c r="M21" s="5">
        <f>L24</f>
        <v>40000</v>
      </c>
    </row>
    <row r="22" spans="1:13" ht="18.75" x14ac:dyDescent="0.45">
      <c r="B22" s="1" t="s">
        <v>14</v>
      </c>
      <c r="I22" s="10" t="s">
        <v>113</v>
      </c>
      <c r="J22" s="17">
        <f>J23-J21</f>
        <v>49200</v>
      </c>
      <c r="K22" s="17">
        <f t="shared" ref="K22:L22" si="5">K23-K21</f>
        <v>56800</v>
      </c>
      <c r="L22" s="17">
        <f t="shared" si="5"/>
        <v>70400</v>
      </c>
      <c r="M22" s="16" t="s">
        <v>114</v>
      </c>
    </row>
    <row r="23" spans="1:13" x14ac:dyDescent="0.3">
      <c r="B23" s="1" t="s">
        <v>61</v>
      </c>
      <c r="I23" s="1" t="s">
        <v>115</v>
      </c>
      <c r="J23" s="5">
        <f>J25+J24</f>
        <v>72000</v>
      </c>
      <c r="K23" s="5">
        <f t="shared" ref="K23:L23" si="6">K25+K24</f>
        <v>83200</v>
      </c>
      <c r="L23" s="5">
        <f t="shared" si="6"/>
        <v>100800</v>
      </c>
      <c r="M23" s="3" t="s">
        <v>114</v>
      </c>
    </row>
    <row r="24" spans="1:13" ht="18.75" x14ac:dyDescent="0.45">
      <c r="B24" s="1" t="s">
        <v>62</v>
      </c>
      <c r="I24" s="1" t="s">
        <v>110</v>
      </c>
      <c r="J24" s="15">
        <f>K25*0.5</f>
        <v>26400</v>
      </c>
      <c r="K24" s="15">
        <f>L25*0.5</f>
        <v>30400</v>
      </c>
      <c r="L24" s="15">
        <f t="shared" ref="L24" si="7">M25*0.5</f>
        <v>40000</v>
      </c>
      <c r="M24" s="16" t="s">
        <v>114</v>
      </c>
    </row>
    <row r="25" spans="1:13" x14ac:dyDescent="0.3">
      <c r="I25" s="1" t="s">
        <v>116</v>
      </c>
      <c r="J25" s="5">
        <f>J13*4</f>
        <v>45600</v>
      </c>
      <c r="K25" s="5">
        <f>K13*4</f>
        <v>52800</v>
      </c>
      <c r="L25" s="5">
        <f>L13*4</f>
        <v>60800</v>
      </c>
      <c r="M25" s="5">
        <f>20000*4</f>
        <v>80000</v>
      </c>
    </row>
    <row r="26" spans="1:13" x14ac:dyDescent="0.3">
      <c r="B26" s="1" t="s">
        <v>51</v>
      </c>
    </row>
    <row r="28" spans="1:13" x14ac:dyDescent="0.3">
      <c r="J28" s="7" t="s">
        <v>117</v>
      </c>
    </row>
    <row r="29" spans="1:13" x14ac:dyDescent="0.3">
      <c r="A29" s="4" t="s">
        <v>15</v>
      </c>
      <c r="B29" s="1" t="s">
        <v>63</v>
      </c>
      <c r="J29" s="14" t="s">
        <v>97</v>
      </c>
      <c r="K29" s="14" t="s">
        <v>98</v>
      </c>
      <c r="L29" s="14" t="s">
        <v>99</v>
      </c>
    </row>
    <row r="30" spans="1:13" x14ac:dyDescent="0.3">
      <c r="B30" s="1" t="s">
        <v>16</v>
      </c>
      <c r="I30" s="1" t="s">
        <v>118</v>
      </c>
      <c r="J30" s="8">
        <f>J13</f>
        <v>11400</v>
      </c>
      <c r="K30" s="8">
        <f t="shared" ref="K30:L30" si="8">K13</f>
        <v>13200</v>
      </c>
      <c r="L30" s="8">
        <f t="shared" si="8"/>
        <v>15200</v>
      </c>
    </row>
    <row r="31" spans="1:13" x14ac:dyDescent="0.3">
      <c r="B31" s="1" t="s">
        <v>64</v>
      </c>
      <c r="I31" s="1" t="s">
        <v>119</v>
      </c>
      <c r="J31" s="2">
        <f>45/60</f>
        <v>0.75</v>
      </c>
      <c r="K31" s="2">
        <f>45/60</f>
        <v>0.75</v>
      </c>
      <c r="L31" s="2">
        <f>K31</f>
        <v>0.75</v>
      </c>
    </row>
    <row r="32" spans="1:13" x14ac:dyDescent="0.3">
      <c r="I32" s="1" t="s">
        <v>120</v>
      </c>
      <c r="J32" s="11">
        <v>25</v>
      </c>
      <c r="K32" s="11">
        <v>25</v>
      </c>
      <c r="L32" s="11">
        <v>25</v>
      </c>
    </row>
    <row r="33" spans="1:14" ht="17.25" x14ac:dyDescent="0.35">
      <c r="B33" s="1" t="s">
        <v>17</v>
      </c>
      <c r="I33" s="10" t="s">
        <v>121</v>
      </c>
      <c r="J33" s="13">
        <f>J30*J31*J32</f>
        <v>213750</v>
      </c>
      <c r="K33" s="13">
        <f t="shared" ref="K33:L33" si="9">K30*K31*K32</f>
        <v>247500</v>
      </c>
      <c r="L33" s="13">
        <f t="shared" si="9"/>
        <v>285000</v>
      </c>
    </row>
    <row r="36" spans="1:14" x14ac:dyDescent="0.3">
      <c r="A36" s="4" t="s">
        <v>18</v>
      </c>
      <c r="B36" s="1" t="s">
        <v>65</v>
      </c>
      <c r="J36" s="7" t="s">
        <v>122</v>
      </c>
    </row>
    <row r="37" spans="1:14" x14ac:dyDescent="0.3">
      <c r="B37" s="1" t="s">
        <v>66</v>
      </c>
      <c r="J37" s="14" t="s">
        <v>97</v>
      </c>
      <c r="K37" s="14" t="s">
        <v>98</v>
      </c>
      <c r="L37" s="14" t="s">
        <v>99</v>
      </c>
    </row>
    <row r="38" spans="1:14" x14ac:dyDescent="0.3">
      <c r="B38" s="1" t="s">
        <v>20</v>
      </c>
      <c r="I38" s="1" t="s">
        <v>118</v>
      </c>
      <c r="J38" s="8">
        <f>J13</f>
        <v>11400</v>
      </c>
      <c r="K38" s="8">
        <f t="shared" ref="K38:L38" si="10">K13</f>
        <v>13200</v>
      </c>
      <c r="L38" s="8">
        <f t="shared" si="10"/>
        <v>15200</v>
      </c>
      <c r="M38" s="8">
        <f>SUM(J38:L38)</f>
        <v>39800</v>
      </c>
      <c r="N38" s="1" t="s">
        <v>123</v>
      </c>
    </row>
    <row r="39" spans="1:14" x14ac:dyDescent="0.3">
      <c r="I39" s="1" t="s">
        <v>124</v>
      </c>
      <c r="J39" s="33">
        <v>4.5</v>
      </c>
      <c r="K39" s="33">
        <f>J39</f>
        <v>4.5</v>
      </c>
      <c r="L39" s="18">
        <f>K39</f>
        <v>4.5</v>
      </c>
    </row>
    <row r="40" spans="1:14" x14ac:dyDescent="0.3">
      <c r="B40" s="1" t="s">
        <v>19</v>
      </c>
      <c r="I40" s="1" t="s">
        <v>125</v>
      </c>
      <c r="J40" s="9">
        <f>J38*J39</f>
        <v>51300</v>
      </c>
      <c r="K40" s="9">
        <f t="shared" ref="K40:L40" si="11">K38*K39</f>
        <v>59400</v>
      </c>
      <c r="L40" s="9">
        <f t="shared" si="11"/>
        <v>68400</v>
      </c>
    </row>
    <row r="41" spans="1:14" x14ac:dyDescent="0.3">
      <c r="I41" s="1" t="s">
        <v>126</v>
      </c>
      <c r="J41" s="11">
        <f>50000</f>
        <v>50000</v>
      </c>
      <c r="K41" s="11">
        <f>J41</f>
        <v>50000</v>
      </c>
      <c r="L41" s="11">
        <f>K41</f>
        <v>50000</v>
      </c>
    </row>
    <row r="42" spans="1:14" ht="17.25" x14ac:dyDescent="0.35">
      <c r="I42" s="10" t="s">
        <v>127</v>
      </c>
      <c r="J42" s="13">
        <f>J40+J41</f>
        <v>101300</v>
      </c>
      <c r="K42" s="13">
        <f t="shared" ref="K42:L42" si="12">K40+K41</f>
        <v>109400</v>
      </c>
      <c r="L42" s="13">
        <f t="shared" si="12"/>
        <v>118400</v>
      </c>
      <c r="M42" s="19">
        <f>SUM(J42:L42)</f>
        <v>329100</v>
      </c>
      <c r="N42" s="1" t="s">
        <v>128</v>
      </c>
    </row>
    <row r="43" spans="1:14" x14ac:dyDescent="0.3">
      <c r="A43" s="4" t="s">
        <v>21</v>
      </c>
      <c r="B43" s="1" t="s">
        <v>30</v>
      </c>
    </row>
    <row r="44" spans="1:14" x14ac:dyDescent="0.3">
      <c r="B44" s="1" t="s">
        <v>85</v>
      </c>
      <c r="I44" s="1" t="s">
        <v>129</v>
      </c>
      <c r="J44" s="1" t="s">
        <v>130</v>
      </c>
      <c r="L44" s="9">
        <f>M44</f>
        <v>12</v>
      </c>
      <c r="M44" s="1">
        <f>4*3</f>
        <v>12</v>
      </c>
    </row>
    <row r="45" spans="1:14" x14ac:dyDescent="0.3">
      <c r="I45" s="1" t="s">
        <v>121</v>
      </c>
      <c r="J45" s="1" t="s">
        <v>131</v>
      </c>
      <c r="L45" s="34">
        <f>M45</f>
        <v>18.75</v>
      </c>
      <c r="M45" s="1">
        <f>0.75*25</f>
        <v>18.75</v>
      </c>
    </row>
    <row r="46" spans="1:14" ht="18.75" x14ac:dyDescent="0.45">
      <c r="I46" s="1" t="s">
        <v>132</v>
      </c>
      <c r="J46" s="1" t="s">
        <v>133</v>
      </c>
      <c r="L46" s="20">
        <f>M46</f>
        <v>8.2688442211055282</v>
      </c>
      <c r="M46" s="1">
        <f>M42/M38</f>
        <v>8.2688442211055282</v>
      </c>
    </row>
    <row r="47" spans="1:14" x14ac:dyDescent="0.3">
      <c r="A47" s="4" t="s">
        <v>25</v>
      </c>
      <c r="B47" s="1" t="s">
        <v>31</v>
      </c>
      <c r="I47" s="10" t="s">
        <v>134</v>
      </c>
      <c r="L47" s="35">
        <f>SUM(L44:L46)</f>
        <v>39.018844221105525</v>
      </c>
    </row>
    <row r="48" spans="1:14" x14ac:dyDescent="0.3">
      <c r="B48" s="1" t="s">
        <v>28</v>
      </c>
    </row>
    <row r="49" spans="1:12" x14ac:dyDescent="0.3">
      <c r="J49" s="7" t="s">
        <v>135</v>
      </c>
    </row>
    <row r="50" spans="1:12" x14ac:dyDescent="0.3">
      <c r="J50" s="14" t="s">
        <v>97</v>
      </c>
      <c r="K50" s="14" t="s">
        <v>98</v>
      </c>
      <c r="L50" s="14" t="s">
        <v>99</v>
      </c>
    </row>
    <row r="51" spans="1:12" x14ac:dyDescent="0.3">
      <c r="A51" s="4" t="s">
        <v>27</v>
      </c>
      <c r="B51" s="1" t="s">
        <v>22</v>
      </c>
      <c r="I51" s="1" t="s">
        <v>136</v>
      </c>
      <c r="J51" s="12">
        <f>L47</f>
        <v>39.018844221105525</v>
      </c>
      <c r="K51" s="12">
        <f>L47</f>
        <v>39.018844221105525</v>
      </c>
      <c r="L51" s="12">
        <f>L47</f>
        <v>39.018844221105525</v>
      </c>
    </row>
    <row r="52" spans="1:12" ht="18.75" x14ac:dyDescent="0.45">
      <c r="B52" s="1" t="s">
        <v>23</v>
      </c>
      <c r="I52" s="1" t="s">
        <v>137</v>
      </c>
      <c r="J52" s="21">
        <f>J4</f>
        <v>11000</v>
      </c>
      <c r="K52" s="21">
        <f t="shared" ref="K52:L52" si="13">K4</f>
        <v>13000</v>
      </c>
      <c r="L52" s="21">
        <f t="shared" si="13"/>
        <v>14000</v>
      </c>
    </row>
    <row r="53" spans="1:12" ht="17.25" x14ac:dyDescent="0.35">
      <c r="B53" s="1" t="s">
        <v>67</v>
      </c>
      <c r="I53" s="10" t="s">
        <v>138</v>
      </c>
      <c r="J53" s="13">
        <f>J51*J52</f>
        <v>429207.28643216076</v>
      </c>
      <c r="K53" s="13">
        <f t="shared" ref="K53:L53" si="14">K51*K52</f>
        <v>507244.97487437184</v>
      </c>
      <c r="L53" s="13">
        <f t="shared" si="14"/>
        <v>546263.81909547735</v>
      </c>
    </row>
    <row r="54" spans="1:12" x14ac:dyDescent="0.3">
      <c r="B54" s="1" t="s">
        <v>68</v>
      </c>
    </row>
    <row r="55" spans="1:12" x14ac:dyDescent="0.3">
      <c r="B55" s="1" t="s">
        <v>69</v>
      </c>
    </row>
    <row r="56" spans="1:12" x14ac:dyDescent="0.3">
      <c r="J56" s="7" t="s">
        <v>139</v>
      </c>
    </row>
    <row r="57" spans="1:12" x14ac:dyDescent="0.3">
      <c r="B57" s="1" t="s">
        <v>24</v>
      </c>
      <c r="J57" s="14" t="s">
        <v>97</v>
      </c>
      <c r="K57" s="14" t="s">
        <v>98</v>
      </c>
      <c r="L57" s="14" t="s">
        <v>99</v>
      </c>
    </row>
    <row r="58" spans="1:12" x14ac:dyDescent="0.3">
      <c r="I58" s="1" t="s">
        <v>101</v>
      </c>
      <c r="J58" s="8">
        <f>J4</f>
        <v>11000</v>
      </c>
      <c r="K58" s="8">
        <f t="shared" ref="K58:L58" si="15">K4</f>
        <v>13000</v>
      </c>
      <c r="L58" s="8">
        <f t="shared" si="15"/>
        <v>14000</v>
      </c>
    </row>
    <row r="59" spans="1:12" x14ac:dyDescent="0.3">
      <c r="I59" s="1" t="s">
        <v>140</v>
      </c>
      <c r="J59" s="18">
        <f>4+2+3+3</f>
        <v>12</v>
      </c>
      <c r="K59" s="18">
        <f>J59</f>
        <v>12</v>
      </c>
      <c r="L59" s="18">
        <f>K59</f>
        <v>12</v>
      </c>
    </row>
    <row r="60" spans="1:12" x14ac:dyDescent="0.3">
      <c r="A60" s="4" t="s">
        <v>29</v>
      </c>
      <c r="B60" s="1" t="s">
        <v>26</v>
      </c>
      <c r="I60" s="1" t="s">
        <v>141</v>
      </c>
      <c r="J60" s="9">
        <f>J58*J59</f>
        <v>132000</v>
      </c>
      <c r="K60" s="9">
        <f t="shared" ref="K60:L60" si="16">K58*K59</f>
        <v>156000</v>
      </c>
      <c r="L60" s="9">
        <f t="shared" si="16"/>
        <v>168000</v>
      </c>
    </row>
    <row r="61" spans="1:12" x14ac:dyDescent="0.3">
      <c r="B61" s="1" t="s">
        <v>52</v>
      </c>
      <c r="I61" s="1" t="s">
        <v>142</v>
      </c>
      <c r="J61" s="11">
        <f>15000+6000+3000+4000</f>
        <v>28000</v>
      </c>
      <c r="K61" s="11">
        <f>J61</f>
        <v>28000</v>
      </c>
      <c r="L61" s="11">
        <f>K61</f>
        <v>28000</v>
      </c>
    </row>
    <row r="62" spans="1:12" ht="17.25" x14ac:dyDescent="0.35">
      <c r="B62" s="1" t="s">
        <v>57</v>
      </c>
      <c r="I62" s="10" t="s">
        <v>143</v>
      </c>
      <c r="J62" s="13">
        <f>J60+J61</f>
        <v>160000</v>
      </c>
      <c r="K62" s="13">
        <f t="shared" ref="K62:L62" si="17">K60+K61</f>
        <v>184000</v>
      </c>
      <c r="L62" s="13">
        <f t="shared" si="17"/>
        <v>196000</v>
      </c>
    </row>
    <row r="65" spans="1:15" x14ac:dyDescent="0.3">
      <c r="A65" s="4" t="s">
        <v>32</v>
      </c>
      <c r="B65" s="1" t="s">
        <v>33</v>
      </c>
    </row>
    <row r="66" spans="1:15" x14ac:dyDescent="0.3">
      <c r="B66" s="1" t="s">
        <v>70</v>
      </c>
      <c r="J66" s="7" t="s">
        <v>144</v>
      </c>
    </row>
    <row r="67" spans="1:15" x14ac:dyDescent="0.3">
      <c r="B67" s="1" t="s">
        <v>71</v>
      </c>
      <c r="J67" s="14" t="s">
        <v>97</v>
      </c>
      <c r="K67" s="14" t="s">
        <v>98</v>
      </c>
      <c r="L67" s="14" t="s">
        <v>99</v>
      </c>
      <c r="M67" s="14" t="s">
        <v>145</v>
      </c>
    </row>
    <row r="68" spans="1:15" x14ac:dyDescent="0.3">
      <c r="B68" s="1" t="s">
        <v>72</v>
      </c>
      <c r="I68" s="1" t="s">
        <v>146</v>
      </c>
      <c r="J68" s="19">
        <f>J6</f>
        <v>1100000</v>
      </c>
      <c r="K68" s="19">
        <f t="shared" ref="K68:L68" si="18">K6</f>
        <v>1300000</v>
      </c>
      <c r="L68" s="19">
        <f t="shared" si="18"/>
        <v>1400000</v>
      </c>
      <c r="M68" s="19">
        <f>SUM(J68:L68)</f>
        <v>3800000</v>
      </c>
    </row>
    <row r="69" spans="1:15" ht="18.75" x14ac:dyDescent="0.45">
      <c r="I69" s="1" t="s">
        <v>147</v>
      </c>
      <c r="J69" s="22">
        <f>J53</f>
        <v>429207.28643216076</v>
      </c>
      <c r="K69" s="22">
        <f t="shared" ref="K69:L69" si="19">K53</f>
        <v>507244.97487437184</v>
      </c>
      <c r="L69" s="22">
        <f t="shared" si="19"/>
        <v>546263.81909547735</v>
      </c>
      <c r="M69" s="22">
        <f t="shared" ref="M69:M72" si="20">SUM(J69:L69)</f>
        <v>1482716.0804020101</v>
      </c>
    </row>
    <row r="70" spans="1:15" x14ac:dyDescent="0.3">
      <c r="B70" s="1" t="s">
        <v>34</v>
      </c>
      <c r="I70" s="1" t="s">
        <v>148</v>
      </c>
      <c r="J70" s="19">
        <f>J68-J69</f>
        <v>670792.71356783924</v>
      </c>
      <c r="K70" s="19">
        <f t="shared" ref="K70:L70" si="21">K68-K69</f>
        <v>792755.0251256281</v>
      </c>
      <c r="L70" s="19">
        <f t="shared" si="21"/>
        <v>853736.18090452265</v>
      </c>
      <c r="M70" s="19">
        <f t="shared" si="20"/>
        <v>2317283.9195979899</v>
      </c>
      <c r="N70" s="36">
        <f>M70/M68</f>
        <v>0.60981155778894469</v>
      </c>
      <c r="O70" s="10" t="s">
        <v>197</v>
      </c>
    </row>
    <row r="71" spans="1:15" ht="18.75" x14ac:dyDescent="0.45">
      <c r="B71" s="1" t="s">
        <v>35</v>
      </c>
      <c r="I71" s="1" t="s">
        <v>149</v>
      </c>
      <c r="J71" s="22">
        <f>J62</f>
        <v>160000</v>
      </c>
      <c r="K71" s="22">
        <f t="shared" ref="K71:L71" si="22">K62</f>
        <v>184000</v>
      </c>
      <c r="L71" s="22">
        <f t="shared" si="22"/>
        <v>196000</v>
      </c>
      <c r="M71" s="22">
        <f t="shared" si="20"/>
        <v>540000</v>
      </c>
    </row>
    <row r="72" spans="1:15" ht="18.75" x14ac:dyDescent="0.45">
      <c r="I72" s="1" t="s">
        <v>150</v>
      </c>
      <c r="J72" s="23">
        <f>J70-J71</f>
        <v>510792.71356783924</v>
      </c>
      <c r="K72" s="23">
        <f t="shared" ref="K72:L72" si="23">K70-K71</f>
        <v>608755.0251256281</v>
      </c>
      <c r="L72" s="23">
        <f t="shared" si="23"/>
        <v>657736.18090452265</v>
      </c>
      <c r="M72" s="23">
        <f t="shared" si="20"/>
        <v>1777283.9195979899</v>
      </c>
    </row>
    <row r="73" spans="1:15" ht="18.75" x14ac:dyDescent="0.45">
      <c r="J73" s="23"/>
      <c r="K73" s="23"/>
      <c r="L73" s="23"/>
    </row>
    <row r="74" spans="1:15" x14ac:dyDescent="0.3">
      <c r="A74" s="4" t="s">
        <v>36</v>
      </c>
      <c r="B74" s="1" t="s">
        <v>38</v>
      </c>
      <c r="J74" s="24" t="s">
        <v>151</v>
      </c>
      <c r="K74" s="14"/>
      <c r="L74" s="14"/>
    </row>
    <row r="75" spans="1:15" x14ac:dyDescent="0.3">
      <c r="B75" s="1" t="s">
        <v>37</v>
      </c>
      <c r="J75" s="14" t="s">
        <v>97</v>
      </c>
      <c r="K75" s="14" t="s">
        <v>98</v>
      </c>
      <c r="L75" s="14" t="s">
        <v>99</v>
      </c>
    </row>
    <row r="76" spans="1:15" ht="18.75" x14ac:dyDescent="0.45">
      <c r="B76" s="1" t="s">
        <v>74</v>
      </c>
      <c r="I76" s="1" t="s">
        <v>152</v>
      </c>
      <c r="J76" s="23">
        <f>J68</f>
        <v>1100000</v>
      </c>
      <c r="K76" s="23">
        <f t="shared" ref="K76:L76" si="24">K68</f>
        <v>1300000</v>
      </c>
      <c r="L76" s="23">
        <f t="shared" si="24"/>
        <v>1400000</v>
      </c>
    </row>
    <row r="77" spans="1:15" x14ac:dyDescent="0.3">
      <c r="B77" s="1" t="s">
        <v>76</v>
      </c>
    </row>
    <row r="78" spans="1:15" x14ac:dyDescent="0.3">
      <c r="B78" s="1" t="s">
        <v>42</v>
      </c>
      <c r="I78" s="6" t="s">
        <v>153</v>
      </c>
    </row>
    <row r="79" spans="1:15" x14ac:dyDescent="0.3">
      <c r="B79" s="1" t="s">
        <v>73</v>
      </c>
      <c r="I79" s="1" t="s">
        <v>154</v>
      </c>
      <c r="J79" s="19">
        <f>0.9*J76</f>
        <v>990000</v>
      </c>
      <c r="K79" s="19">
        <f>0.9*K76</f>
        <v>1170000</v>
      </c>
      <c r="L79" s="19">
        <f>0.9*L76</f>
        <v>1260000</v>
      </c>
    </row>
    <row r="80" spans="1:15" ht="18.75" x14ac:dyDescent="0.45">
      <c r="B80" s="1" t="s">
        <v>43</v>
      </c>
      <c r="I80" s="1" t="s">
        <v>155</v>
      </c>
      <c r="J80" s="20">
        <v>100000</v>
      </c>
      <c r="K80" s="22">
        <f>0.1*J76</f>
        <v>110000</v>
      </c>
      <c r="L80" s="22">
        <f>0.1*K76</f>
        <v>130000</v>
      </c>
      <c r="M80" s="25">
        <f>0.15*L76</f>
        <v>210000</v>
      </c>
      <c r="N80" s="10" t="s">
        <v>156</v>
      </c>
    </row>
    <row r="81" spans="1:14" ht="17.25" x14ac:dyDescent="0.35">
      <c r="I81" s="10" t="s">
        <v>157</v>
      </c>
      <c r="J81" s="25">
        <f>SUM(J79:J80)</f>
        <v>1090000</v>
      </c>
      <c r="K81" s="25">
        <f t="shared" ref="K81:L81" si="25">SUM(K79:K80)</f>
        <v>1280000</v>
      </c>
      <c r="L81" s="25">
        <f t="shared" si="25"/>
        <v>1390000</v>
      </c>
    </row>
    <row r="82" spans="1:14" x14ac:dyDescent="0.3">
      <c r="B82" s="1" t="s">
        <v>41</v>
      </c>
    </row>
    <row r="83" spans="1:14" x14ac:dyDescent="0.3">
      <c r="B83" s="1" t="s">
        <v>40</v>
      </c>
      <c r="J83" s="24" t="s">
        <v>158</v>
      </c>
      <c r="K83" s="14"/>
      <c r="L83" s="14"/>
    </row>
    <row r="84" spans="1:14" x14ac:dyDescent="0.3">
      <c r="J84" s="14" t="s">
        <v>97</v>
      </c>
      <c r="K84" s="14" t="s">
        <v>98</v>
      </c>
      <c r="L84" s="14" t="s">
        <v>99</v>
      </c>
    </row>
    <row r="85" spans="1:14" x14ac:dyDescent="0.3">
      <c r="I85" s="1" t="s">
        <v>159</v>
      </c>
      <c r="J85" s="12">
        <f>J22*3</f>
        <v>147600</v>
      </c>
      <c r="K85" s="12">
        <f>K22*3</f>
        <v>170400</v>
      </c>
      <c r="L85" s="12">
        <f>L22*3</f>
        <v>211200</v>
      </c>
      <c r="M85" s="1" t="s">
        <v>160</v>
      </c>
    </row>
    <row r="86" spans="1:14" x14ac:dyDescent="0.3">
      <c r="A86" s="4" t="s">
        <v>39</v>
      </c>
      <c r="B86" s="1" t="s">
        <v>77</v>
      </c>
      <c r="I86" s="1" t="s">
        <v>161</v>
      </c>
      <c r="J86" s="12">
        <f>J33</f>
        <v>213750</v>
      </c>
      <c r="K86" s="12">
        <f t="shared" ref="K86:L86" si="26">K33</f>
        <v>247500</v>
      </c>
      <c r="L86" s="12">
        <f t="shared" si="26"/>
        <v>285000</v>
      </c>
    </row>
    <row r="87" spans="1:14" x14ac:dyDescent="0.3">
      <c r="B87" s="1" t="s">
        <v>46</v>
      </c>
      <c r="I87" s="1" t="s">
        <v>132</v>
      </c>
      <c r="J87" s="12">
        <f>J42</f>
        <v>101300</v>
      </c>
      <c r="K87" s="12">
        <f t="shared" ref="K87:L87" si="27">K42</f>
        <v>109400</v>
      </c>
      <c r="L87" s="12">
        <f t="shared" si="27"/>
        <v>118400</v>
      </c>
    </row>
    <row r="88" spans="1:14" x14ac:dyDescent="0.3">
      <c r="B88" s="1" t="s">
        <v>47</v>
      </c>
      <c r="I88" s="1" t="s">
        <v>149</v>
      </c>
      <c r="J88" s="12">
        <f>J62-6000</f>
        <v>154000</v>
      </c>
      <c r="K88" s="12">
        <f>K62-6000</f>
        <v>178000</v>
      </c>
      <c r="L88" s="12">
        <f>L62-6000</f>
        <v>190000</v>
      </c>
      <c r="M88" s="1" t="s">
        <v>162</v>
      </c>
    </row>
    <row r="89" spans="1:14" x14ac:dyDescent="0.3">
      <c r="B89" s="1" t="s">
        <v>75</v>
      </c>
      <c r="I89" s="1" t="s">
        <v>163</v>
      </c>
      <c r="J89" s="12">
        <v>85000</v>
      </c>
      <c r="K89" s="12">
        <v>60000</v>
      </c>
      <c r="L89" s="12">
        <v>75000</v>
      </c>
    </row>
    <row r="90" spans="1:14" ht="18.75" x14ac:dyDescent="0.45">
      <c r="I90" s="1" t="s">
        <v>164</v>
      </c>
      <c r="J90" s="20">
        <v>200000</v>
      </c>
      <c r="K90" s="20">
        <v>300000</v>
      </c>
      <c r="L90" s="20">
        <v>400000</v>
      </c>
      <c r="M90" s="19">
        <f>SUM(J90:L90)</f>
        <v>900000</v>
      </c>
      <c r="N90" s="1" t="s">
        <v>165</v>
      </c>
    </row>
    <row r="91" spans="1:14" ht="17.25" x14ac:dyDescent="0.35">
      <c r="B91" s="1" t="s">
        <v>45</v>
      </c>
      <c r="I91" s="10" t="s">
        <v>166</v>
      </c>
      <c r="J91" s="13">
        <f>SUM(J85:J90)</f>
        <v>901650</v>
      </c>
      <c r="K91" s="13">
        <f t="shared" ref="K91:L91" si="28">SUM(K85:K90)</f>
        <v>1065300</v>
      </c>
      <c r="L91" s="13">
        <f t="shared" si="28"/>
        <v>1279600</v>
      </c>
    </row>
    <row r="92" spans="1:14" x14ac:dyDescent="0.3">
      <c r="B92" s="1" t="s">
        <v>44</v>
      </c>
      <c r="J92" s="12"/>
      <c r="K92" s="12"/>
      <c r="L92" s="12"/>
    </row>
    <row r="93" spans="1:14" x14ac:dyDescent="0.3">
      <c r="J93" s="12"/>
      <c r="K93" s="12"/>
      <c r="L93" s="12"/>
    </row>
    <row r="94" spans="1:14" ht="18.75" x14ac:dyDescent="0.45">
      <c r="J94" s="26" t="s">
        <v>167</v>
      </c>
      <c r="K94" s="20"/>
      <c r="L94" s="20"/>
    </row>
    <row r="95" spans="1:14" x14ac:dyDescent="0.3">
      <c r="A95" s="4" t="s">
        <v>48</v>
      </c>
      <c r="B95" s="1" t="s">
        <v>49</v>
      </c>
      <c r="I95" s="1" t="s">
        <v>168</v>
      </c>
      <c r="J95" s="12">
        <v>285000</v>
      </c>
      <c r="K95" s="12">
        <f>J103</f>
        <v>478350</v>
      </c>
      <c r="L95" s="12">
        <f>K103</f>
        <v>688000</v>
      </c>
    </row>
    <row r="96" spans="1:14" ht="18.75" x14ac:dyDescent="0.45">
      <c r="B96" s="1" t="s">
        <v>78</v>
      </c>
      <c r="I96" s="1" t="s">
        <v>169</v>
      </c>
      <c r="J96" s="22">
        <f>J81</f>
        <v>1090000</v>
      </c>
      <c r="K96" s="22">
        <f t="shared" ref="K96:L96" si="29">K81</f>
        <v>1280000</v>
      </c>
      <c r="L96" s="22">
        <f t="shared" si="29"/>
        <v>1390000</v>
      </c>
    </row>
    <row r="97" spans="2:12" x14ac:dyDescent="0.3">
      <c r="B97" s="1" t="s">
        <v>79</v>
      </c>
      <c r="I97" s="1" t="s">
        <v>170</v>
      </c>
      <c r="J97" s="19">
        <f>J95+J96</f>
        <v>1375000</v>
      </c>
      <c r="K97" s="19">
        <f t="shared" ref="K97:L97" si="30">K95+K96</f>
        <v>1758350</v>
      </c>
      <c r="L97" s="19">
        <f t="shared" si="30"/>
        <v>2078000</v>
      </c>
    </row>
    <row r="98" spans="2:12" ht="18.75" x14ac:dyDescent="0.45">
      <c r="B98" s="1" t="s">
        <v>81</v>
      </c>
      <c r="I98" s="1" t="s">
        <v>171</v>
      </c>
      <c r="J98" s="22">
        <f>-J91</f>
        <v>-901650</v>
      </c>
      <c r="K98" s="22">
        <f t="shared" ref="K98:L98" si="31">-K91</f>
        <v>-1065300</v>
      </c>
      <c r="L98" s="22">
        <f t="shared" si="31"/>
        <v>-1279600</v>
      </c>
    </row>
    <row r="99" spans="2:12" x14ac:dyDescent="0.3">
      <c r="B99" s="1" t="s">
        <v>84</v>
      </c>
      <c r="I99" s="1" t="s">
        <v>172</v>
      </c>
      <c r="J99" s="19">
        <f>SUM(J97:J98)</f>
        <v>473350</v>
      </c>
      <c r="K99" s="19">
        <f t="shared" ref="K99:L99" si="32">SUM(K97:K98)</f>
        <v>693050</v>
      </c>
      <c r="L99" s="19">
        <f t="shared" si="32"/>
        <v>798400</v>
      </c>
    </row>
    <row r="100" spans="2:12" x14ac:dyDescent="0.3">
      <c r="B100" s="1" t="s">
        <v>80</v>
      </c>
      <c r="I100" s="1" t="s">
        <v>173</v>
      </c>
      <c r="J100" s="12">
        <v>5000</v>
      </c>
      <c r="K100" s="12">
        <v>0</v>
      </c>
      <c r="L100" s="12">
        <v>0</v>
      </c>
    </row>
    <row r="101" spans="2:12" x14ac:dyDescent="0.3">
      <c r="I101" s="1" t="s">
        <v>174</v>
      </c>
      <c r="J101" s="12">
        <v>0</v>
      </c>
      <c r="K101" s="12">
        <v>-5000</v>
      </c>
      <c r="L101" s="12">
        <v>0</v>
      </c>
    </row>
    <row r="102" spans="2:12" ht="18.75" x14ac:dyDescent="0.45">
      <c r="B102" s="1" t="s">
        <v>83</v>
      </c>
      <c r="I102" s="1" t="s">
        <v>175</v>
      </c>
      <c r="J102" s="20">
        <v>0</v>
      </c>
      <c r="K102" s="20">
        <f>K101*0.01</f>
        <v>-50</v>
      </c>
      <c r="L102" s="20">
        <v>0</v>
      </c>
    </row>
    <row r="103" spans="2:12" ht="18.75" x14ac:dyDescent="0.45">
      <c r="I103" s="10" t="s">
        <v>176</v>
      </c>
      <c r="J103" s="37">
        <f>SUM(J99:J102)</f>
        <v>478350</v>
      </c>
      <c r="K103" s="37">
        <f t="shared" ref="K103:L103" si="33">SUM(K99:K102)</f>
        <v>688000</v>
      </c>
      <c r="L103" s="13">
        <f t="shared" si="33"/>
        <v>798400</v>
      </c>
    </row>
    <row r="104" spans="2:12" x14ac:dyDescent="0.3">
      <c r="B104" s="6" t="s">
        <v>53</v>
      </c>
    </row>
    <row r="105" spans="2:12" x14ac:dyDescent="0.3">
      <c r="B105" s="1" t="s">
        <v>54</v>
      </c>
      <c r="J105" s="7" t="s">
        <v>177</v>
      </c>
    </row>
    <row r="106" spans="2:12" x14ac:dyDescent="0.3">
      <c r="B106" s="1" t="s">
        <v>55</v>
      </c>
      <c r="I106" s="6" t="s">
        <v>178</v>
      </c>
    </row>
    <row r="107" spans="2:12" x14ac:dyDescent="0.3">
      <c r="B107" s="1" t="s">
        <v>56</v>
      </c>
      <c r="I107" s="1" t="s">
        <v>179</v>
      </c>
      <c r="J107" s="19">
        <f>L103</f>
        <v>798400</v>
      </c>
    </row>
    <row r="108" spans="2:12" x14ac:dyDescent="0.3">
      <c r="B108" s="1" t="s">
        <v>50</v>
      </c>
      <c r="I108" s="1" t="s">
        <v>180</v>
      </c>
      <c r="J108" s="19">
        <f>M80</f>
        <v>210000</v>
      </c>
      <c r="K108" s="1" t="s">
        <v>181</v>
      </c>
    </row>
    <row r="109" spans="2:12" x14ac:dyDescent="0.3">
      <c r="B109" s="1" t="s">
        <v>198</v>
      </c>
      <c r="I109" s="1" t="s">
        <v>182</v>
      </c>
      <c r="J109" s="8">
        <f>L24*3</f>
        <v>120000</v>
      </c>
      <c r="K109" s="1" t="s">
        <v>183</v>
      </c>
    </row>
    <row r="110" spans="2:12" x14ac:dyDescent="0.3">
      <c r="I110" s="1" t="s">
        <v>184</v>
      </c>
      <c r="J110" s="8">
        <f>L15*38.5</f>
        <v>154000</v>
      </c>
      <c r="K110" s="1" t="s">
        <v>199</v>
      </c>
    </row>
    <row r="111" spans="2:12" ht="18.75" x14ac:dyDescent="0.45">
      <c r="B111" s="1" t="s">
        <v>200</v>
      </c>
      <c r="I111" s="1" t="s">
        <v>163</v>
      </c>
      <c r="J111" s="20">
        <v>389560</v>
      </c>
    </row>
    <row r="112" spans="2:12" ht="17.25" x14ac:dyDescent="0.35">
      <c r="B112" s="6" t="s">
        <v>53</v>
      </c>
      <c r="I112" s="10" t="s">
        <v>185</v>
      </c>
      <c r="J112" s="25">
        <f>SUM(J107:J111)</f>
        <v>1671960</v>
      </c>
    </row>
    <row r="113" spans="2:11" x14ac:dyDescent="0.3">
      <c r="B113" s="1" t="s">
        <v>54</v>
      </c>
    </row>
    <row r="114" spans="2:11" x14ac:dyDescent="0.3">
      <c r="B114" s="1" t="s">
        <v>55</v>
      </c>
      <c r="I114" s="6" t="s">
        <v>186</v>
      </c>
      <c r="J114" s="12"/>
    </row>
    <row r="115" spans="2:11" x14ac:dyDescent="0.3">
      <c r="B115" s="1" t="s">
        <v>56</v>
      </c>
      <c r="I115" s="1" t="s">
        <v>187</v>
      </c>
      <c r="J115" s="12">
        <v>250000</v>
      </c>
    </row>
    <row r="116" spans="2:11" x14ac:dyDescent="0.3">
      <c r="B116" s="1" t="s">
        <v>50</v>
      </c>
      <c r="I116" s="6" t="s">
        <v>188</v>
      </c>
      <c r="J116" s="12"/>
    </row>
    <row r="117" spans="2:11" x14ac:dyDescent="0.3">
      <c r="I117" s="1" t="s">
        <v>189</v>
      </c>
      <c r="J117" s="12">
        <v>170000</v>
      </c>
    </row>
    <row r="118" spans="2:11" ht="18.75" x14ac:dyDescent="0.45">
      <c r="I118" s="1" t="s">
        <v>190</v>
      </c>
      <c r="J118" s="20">
        <f>J124</f>
        <v>1168026.9195979899</v>
      </c>
      <c r="K118" s="1" t="s">
        <v>191</v>
      </c>
    </row>
    <row r="119" spans="2:11" ht="17.25" x14ac:dyDescent="0.35">
      <c r="I119" s="10" t="s">
        <v>192</v>
      </c>
      <c r="J119" s="13">
        <f>SUM(J115:J118)</f>
        <v>1588026.9195979899</v>
      </c>
    </row>
    <row r="120" spans="2:11" x14ac:dyDescent="0.3">
      <c r="J120" s="12"/>
    </row>
    <row r="121" spans="2:11" x14ac:dyDescent="0.3">
      <c r="I121" s="1" t="s">
        <v>193</v>
      </c>
      <c r="J121" s="12">
        <v>290743</v>
      </c>
    </row>
    <row r="122" spans="2:11" x14ac:dyDescent="0.3">
      <c r="I122" s="1" t="s">
        <v>194</v>
      </c>
      <c r="J122" s="12">
        <f>M72</f>
        <v>1777283.9195979899</v>
      </c>
    </row>
    <row r="123" spans="2:11" ht="18.75" x14ac:dyDescent="0.45">
      <c r="I123" s="1" t="s">
        <v>195</v>
      </c>
      <c r="J123" s="20">
        <f>-M90</f>
        <v>-900000</v>
      </c>
    </row>
    <row r="124" spans="2:11" ht="18.75" x14ac:dyDescent="0.45">
      <c r="I124" s="1" t="s">
        <v>196</v>
      </c>
      <c r="J124" s="23">
        <f>SUM(J121:J123)</f>
        <v>1168026.9195979899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 - Ch 14</vt:lpstr>
      <vt:lpstr>Solutions </vt:lpstr>
    </vt:vector>
  </TitlesOfParts>
  <Company>Rockford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admin</cp:lastModifiedBy>
  <dcterms:created xsi:type="dcterms:W3CDTF">2019-01-29T15:37:19Z</dcterms:created>
  <dcterms:modified xsi:type="dcterms:W3CDTF">2020-04-18T19:27:00Z</dcterms:modified>
</cp:coreProperties>
</file>