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DDA9EF24-6C29-4F51-9AF4-6C0206025FE0}" xr6:coauthVersionLast="45" xr6:coauthVersionMax="45" xr10:uidLastSave="{00000000-0000-0000-0000-000000000000}"/>
  <bookViews>
    <workbookView xWindow="-108" yWindow="-108" windowWidth="23256" windowHeight="12576" activeTab="7" xr2:uid="{00000000-000D-0000-FFFF-FFFF00000000}"/>
  </bookViews>
  <sheets>
    <sheet name="Sheet1" sheetId="1" r:id="rId1"/>
    <sheet name="ii" sheetId="2" r:id="rId2"/>
    <sheet name="iii" sheetId="3" r:id="rId3"/>
    <sheet name="iv" sheetId="4" r:id="rId4"/>
    <sheet name="b" sheetId="5" r:id="rId5"/>
    <sheet name="Q2a " sheetId="6" r:id="rId6"/>
    <sheet name="Q2b" sheetId="7" r:id="rId7"/>
    <sheet name="Q5a" sheetId="8" r:id="rId8"/>
    <sheet name="Q5b" sheetId="9" r:id="rId9"/>
    <sheet name="Q5c" sheetId="10" r:id="rId10"/>
    <sheet name="Q5c answer" sheetId="12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8" l="1"/>
  <c r="H15" i="7"/>
  <c r="O15" i="7"/>
  <c r="G4" i="7"/>
  <c r="O13" i="7" s="1"/>
  <c r="G5" i="7"/>
  <c r="O14" i="7" s="1"/>
  <c r="G3" i="7"/>
  <c r="O12" i="7" s="1"/>
  <c r="H13" i="7"/>
  <c r="H14" i="7"/>
  <c r="H12" i="7"/>
  <c r="F5" i="7"/>
  <c r="C14" i="7" s="1"/>
  <c r="F4" i="7"/>
  <c r="C13" i="7" s="1"/>
  <c r="F3" i="7"/>
  <c r="C12" i="7" s="1"/>
  <c r="E20" i="6"/>
  <c r="F20" i="6"/>
  <c r="E17" i="6"/>
  <c r="F17" i="6"/>
  <c r="D17" i="6"/>
  <c r="D20" i="6" s="1"/>
  <c r="F14" i="6"/>
  <c r="F11" i="6"/>
  <c r="E14" i="6"/>
  <c r="D14" i="6"/>
  <c r="F8" i="6"/>
  <c r="E8" i="6"/>
  <c r="E11" i="6" s="1"/>
  <c r="D8" i="6"/>
  <c r="D11" i="6" s="1"/>
  <c r="E10" i="5"/>
  <c r="C12" i="5" s="1"/>
  <c r="B8" i="5"/>
  <c r="C5" i="3"/>
  <c r="D8" i="4" s="1"/>
  <c r="E22" i="2"/>
  <c r="E21" i="2"/>
  <c r="E20" i="2"/>
  <c r="E15" i="2"/>
  <c r="E14" i="2"/>
  <c r="E13" i="2"/>
  <c r="E8" i="2"/>
  <c r="E7" i="2"/>
  <c r="E6" i="2"/>
  <c r="E10" i="1"/>
  <c r="E13" i="1" s="1"/>
  <c r="E11" i="1"/>
  <c r="E12" i="1"/>
  <c r="E17" i="1"/>
  <c r="E18" i="1"/>
  <c r="E19" i="1"/>
  <c r="E20" i="1" s="1"/>
  <c r="E4" i="1"/>
  <c r="E5" i="1"/>
  <c r="E3" i="1"/>
  <c r="E6" i="1" s="1"/>
  <c r="E16" i="2" l="1"/>
  <c r="D10" i="3" s="1"/>
  <c r="E23" i="2"/>
  <c r="D17" i="3" s="1"/>
  <c r="E9" i="2"/>
  <c r="D11" i="3" s="1"/>
  <c r="D18" i="3" s="1"/>
  <c r="D19" i="3" s="1"/>
  <c r="D14" i="4" s="1"/>
  <c r="D12" i="3" l="1"/>
  <c r="D15" i="4" l="1"/>
  <c r="D16" i="4" s="1"/>
  <c r="D7" i="4"/>
  <c r="D9" i="4" s="1"/>
</calcChain>
</file>

<file path=xl/sharedStrings.xml><?xml version="1.0" encoding="utf-8"?>
<sst xmlns="http://schemas.openxmlformats.org/spreadsheetml/2006/main" count="191" uniqueCount="134">
  <si>
    <t>Volume</t>
  </si>
  <si>
    <r>
      <t>Price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(€)</t>
    </r>
  </si>
  <si>
    <r>
      <t>Product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P</t>
    </r>
  </si>
  <si>
    <r>
      <t>Product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Q</t>
    </r>
  </si>
  <si>
    <r>
      <t>Product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R</t>
    </r>
  </si>
  <si>
    <t>Expense</t>
  </si>
  <si>
    <t>Total expenditure</t>
  </si>
  <si>
    <t>Consuner price index</t>
  </si>
  <si>
    <t>CPI in 2005</t>
  </si>
  <si>
    <t>Expenditure in 2005</t>
  </si>
  <si>
    <t>Expenditure in2004</t>
  </si>
  <si>
    <t>= Expenditure in 2005/ Expenditure in 2004*100</t>
  </si>
  <si>
    <t>CPI in 2006</t>
  </si>
  <si>
    <t>= Expenditure in 2006/ Expenditure in 2004*100</t>
  </si>
  <si>
    <t>Expenditure in 2006</t>
  </si>
  <si>
    <t>Base year being 2004</t>
  </si>
  <si>
    <t>Inflation rate</t>
  </si>
  <si>
    <t>Between 2004 and 2005</t>
  </si>
  <si>
    <t>Inflation rate = (CPI in later year - CPI in base year)/CPI in base year*100</t>
  </si>
  <si>
    <t>CPI in 2004</t>
  </si>
  <si>
    <t>Between 2005 and 2006</t>
  </si>
  <si>
    <t>Total Expenditure</t>
  </si>
  <si>
    <t>Inflation rate between 1940 and 1990</t>
  </si>
  <si>
    <t>CPI in 1940</t>
  </si>
  <si>
    <t>CPI in 1990</t>
  </si>
  <si>
    <t>Inflation rate = (CPI in 1990-CPI in 1940)/CPI in 1940*100</t>
  </si>
  <si>
    <t>Worth of real estate in 1940</t>
  </si>
  <si>
    <t>Worth of real investment in 1990 = Price in 1940*Inflation rate</t>
  </si>
  <si>
    <r>
      <t>Portfolio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X</t>
    </r>
  </si>
  <si>
    <r>
      <t>Portfolio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Y</t>
    </r>
  </si>
  <si>
    <t>Market</t>
  </si>
  <si>
    <r>
      <t>Rate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of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return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(R</t>
    </r>
    <r>
      <rPr>
        <sz val="6.5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)</t>
    </r>
  </si>
  <si>
    <r>
      <t>Beta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(β)</t>
    </r>
  </si>
  <si>
    <t>Standard deviation (𝜎 𝑝)</t>
  </si>
  <si>
    <t>Risk free rate of return = 10%</t>
  </si>
  <si>
    <t>Retun from CAPM</t>
  </si>
  <si>
    <t>Jensens alpha</t>
  </si>
  <si>
    <t>Jensen alpha = Rp-((Rm+Beta(Rm-Rf))</t>
  </si>
  <si>
    <t>Treynors index</t>
  </si>
  <si>
    <t>Treynors index = (Rp-Rf)/Beta of portfoliuo</t>
  </si>
  <si>
    <t>Sharpe index</t>
  </si>
  <si>
    <t>Sharpe index = (Rp-Rf)/S.deviation</t>
  </si>
  <si>
    <t>i</t>
  </si>
  <si>
    <t>ii</t>
  </si>
  <si>
    <t>iii</t>
  </si>
  <si>
    <t>iv</t>
  </si>
  <si>
    <t>M2 Measure = (Sharpe ratio*S.deviation of market)+Rf</t>
  </si>
  <si>
    <t>M2 Measure</t>
  </si>
  <si>
    <t>Portfolio</t>
  </si>
  <si>
    <t>Rm</t>
  </si>
  <si>
    <t>Rf</t>
  </si>
  <si>
    <t>Market standard deviation</t>
  </si>
  <si>
    <t>Return from CAPM</t>
  </si>
  <si>
    <t>Portfolio 1</t>
  </si>
  <si>
    <t>Portfolio 2</t>
  </si>
  <si>
    <t>Portfolio 3</t>
  </si>
  <si>
    <r>
      <t>Rate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Times New Roman"/>
        <family val="1"/>
      </rPr>
      <t>of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Times New Roman"/>
        <family val="1"/>
      </rPr>
      <t>return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Times New Roman"/>
        <family val="1"/>
      </rPr>
      <t>(RP)</t>
    </r>
  </si>
  <si>
    <r>
      <t>Beta</t>
    </r>
    <r>
      <rPr>
        <sz val="11"/>
        <color rgb="FF111111"/>
        <rFont val="Arial"/>
        <family val="2"/>
      </rPr>
      <t xml:space="preserve"> </t>
    </r>
    <r>
      <rPr>
        <b/>
        <sz val="11"/>
        <color rgb="FF111111"/>
        <rFont val="Times New Roman"/>
        <family val="1"/>
      </rPr>
      <t>(</t>
    </r>
    <r>
      <rPr>
        <sz val="11"/>
        <color rgb="FF111111"/>
        <rFont val="Cambria Math"/>
        <family val="1"/>
      </rPr>
      <t>𝜷</t>
    </r>
    <r>
      <rPr>
        <sz val="11"/>
        <color rgb="FF111111"/>
        <rFont val="Arial"/>
        <family val="2"/>
      </rPr>
      <t xml:space="preserve"> </t>
    </r>
    <r>
      <rPr>
        <sz val="11"/>
        <color rgb="FF000000"/>
        <rFont val="Cambria Math"/>
        <family val="1"/>
      </rPr>
      <t>𝒑</t>
    </r>
    <r>
      <rPr>
        <b/>
        <sz val="11"/>
        <color rgb="FF000000"/>
        <rFont val="Times New Roman"/>
        <family val="1"/>
      </rPr>
      <t>)</t>
    </r>
  </si>
  <si>
    <r>
      <t>Variance(</t>
    </r>
    <r>
      <rPr>
        <sz val="11"/>
        <color rgb="FF000000"/>
        <rFont val="Cambria Math"/>
        <family val="1"/>
      </rPr>
      <t>𝝈𝒑</t>
    </r>
    <r>
      <rPr>
        <b/>
        <sz val="11"/>
        <color rgb="FF000000"/>
        <rFont val="Times New Roman"/>
        <family val="1"/>
      </rPr>
      <t>2)</t>
    </r>
  </si>
  <si>
    <t>Standard deviation</t>
  </si>
  <si>
    <t xml:space="preserve">x = 19.13-0.87y and y = 11.64-0.5x </t>
  </si>
  <si>
    <t>0.5Mx+My = 11.64 ……………………….Equation 2</t>
  </si>
  <si>
    <t>MX +0.87My = 19.13 …………………………..Equation1</t>
  </si>
  <si>
    <t>Multiplying equation 2 by 2</t>
  </si>
  <si>
    <t>Mx + 2My = 23.28…………………………… Equation 3</t>
  </si>
  <si>
    <t>Subtracting eq1 from eq3</t>
  </si>
  <si>
    <t>1.13My = 4.15</t>
  </si>
  <si>
    <t>My = 3.67</t>
  </si>
  <si>
    <t>Replacing My in eq1</t>
  </si>
  <si>
    <t>Mx + 0.87(3.67) = 19.13</t>
  </si>
  <si>
    <t>Mx + 3.1929 = 19.13</t>
  </si>
  <si>
    <t>Mx = 19.13-3.1929 = 15.9371</t>
  </si>
  <si>
    <t>Mx = 15.94</t>
  </si>
  <si>
    <t>Mean of X = 15.94</t>
  </si>
  <si>
    <t>Mean of Y = 3.67</t>
  </si>
  <si>
    <t>From eq1</t>
  </si>
  <si>
    <t>bxy = -0.87</t>
  </si>
  <si>
    <t>From Eq2</t>
  </si>
  <si>
    <t>byx = -0.5</t>
  </si>
  <si>
    <t>r = SQRT(bxy * byx)</t>
  </si>
  <si>
    <t>=SQRT(-0.87*-0.5)</t>
  </si>
  <si>
    <t>= SQRT(0.435)</t>
  </si>
  <si>
    <t xml:space="preserve">x = -0.4y + 6.4 and y = -0.6x + 4.6 </t>
  </si>
  <si>
    <t>Mx+0.4My = 6.4……………….Eq1</t>
  </si>
  <si>
    <t>0.6Mx+My = 4.6………………..Eq2</t>
  </si>
  <si>
    <t>Multiplying eq1 by 0.6</t>
  </si>
  <si>
    <t>0.6Mx+0.24My = 3.874…………eq3</t>
  </si>
  <si>
    <t>Subtracting Eq3 from Eq2</t>
  </si>
  <si>
    <t>0.76My = 0.726</t>
  </si>
  <si>
    <t>My = 0.96</t>
  </si>
  <si>
    <t>Substituting My in Eq1</t>
  </si>
  <si>
    <t>Mx + 0.4(0.96) = 6.4</t>
  </si>
  <si>
    <t>Mx = 6.4-0.384</t>
  </si>
  <si>
    <t>Mx = 6.016</t>
  </si>
  <si>
    <t>Mean of X = 6.016</t>
  </si>
  <si>
    <t>Mean of Y = 0.96</t>
  </si>
  <si>
    <t>From eq 1</t>
  </si>
  <si>
    <t>bxy = -0.4</t>
  </si>
  <si>
    <t>From eq2</t>
  </si>
  <si>
    <t>byx = -0.6</t>
  </si>
  <si>
    <t>=SQRT(-0.4*-0.6)</t>
  </si>
  <si>
    <t>= SQRT(0.24)</t>
  </si>
  <si>
    <r>
      <t>Daily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Rainfall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(x)</t>
    </r>
  </si>
  <si>
    <r>
      <t>Pollution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Removed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Times New Roman"/>
        <family val="1"/>
      </rPr>
      <t>(y)</t>
    </r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</si>
  <si>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</si>
  <si>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</si>
  <si>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</si>
  <si>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</si>
  <si>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</si>
  <si>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</si>
  <si>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</si>
  <si>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</si>
  <si>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</si>
  <si>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</si>
  <si>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</si>
  <si>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</si>
  <si>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</si>
  <si>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</si>
  <si>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</si>
  <si>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</si>
  <si>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</si>
  <si>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</si>
  <si>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</si>
  <si>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</si>
  <si>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</si>
  <si>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</si>
  <si>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</si>
  <si>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</si>
  <si>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</si>
  <si>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Pollution removed = 15.53 - 0.68Daily rainfall</t>
  </si>
  <si>
    <t>When daily rainfall = 15</t>
  </si>
  <si>
    <t>Y = 15.53 - 0.68(15)</t>
  </si>
  <si>
    <t>Y = 15.53 - 10.2</t>
  </si>
  <si>
    <t>Y = 5.33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</si>
</sst>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[$€-2]\ * #,##0_-;\-[$€-2]\ * #,##0_-;_-[$€-2]\ 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Times New Roman"/>
      <family val="1"/>
    </font>
    <font>
      <sz val="6.5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111111"/>
      <name val="Times New Roman"/>
      <family val="1"/>
    </font>
    <font>
      <sz val="11"/>
      <color rgb="FF111111"/>
      <name val="Arial"/>
      <family val="2"/>
    </font>
    <font>
      <sz val="11"/>
      <color rgb="FF111111"/>
      <name val="Cambria Math"/>
      <family val="1"/>
    </font>
    <font>
      <sz val="11"/>
      <color rgb="FF000000"/>
      <name val="Cambria Math"/>
      <family val="1"/>
    </font>
    <font>
      <sz val="11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quotePrefix="1"/>
    <xf numFmtId="9" fontId="0" fillId="0" borderId="0" xfId="2" applyFont="1"/>
    <xf numFmtId="0" fontId="2" fillId="0" borderId="0" xfId="0" applyFont="1"/>
    <xf numFmtId="9" fontId="7" fillId="0" borderId="0" xfId="2" applyFont="1"/>
    <xf numFmtId="9" fontId="0" fillId="0" borderId="0" xfId="0" applyNumberFormat="1"/>
    <xf numFmtId="0" fontId="7" fillId="0" borderId="0" xfId="0" applyFont="1"/>
    <xf numFmtId="0" fontId="2" fillId="0" borderId="1" xfId="0" applyFont="1" applyBorder="1"/>
    <xf numFmtId="0" fontId="0" fillId="0" borderId="1" xfId="0" applyBorder="1"/>
    <xf numFmtId="164" fontId="0" fillId="0" borderId="0" xfId="1" applyFont="1"/>
    <xf numFmtId="165" fontId="0" fillId="0" borderId="0" xfId="1" applyNumberFormat="1" applyFont="1"/>
    <xf numFmtId="166" fontId="7" fillId="0" borderId="0" xfId="1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9" fontId="0" fillId="0" borderId="0" xfId="2" applyFont="1" applyAlignment="1">
      <alignment horizontal="right"/>
    </xf>
    <xf numFmtId="164" fontId="0" fillId="0" borderId="0" xfId="1" applyFont="1" applyAlignment="1">
      <alignment horizontal="right"/>
    </xf>
    <xf numFmtId="9" fontId="0" fillId="0" borderId="0" xfId="1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Font="1"/>
    <xf numFmtId="0" fontId="16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0" fontId="2" fillId="0" borderId="0" xfId="0" applyFont="1" applyAlignment="1">
      <alignment horizontal="right"/>
    </xf>
    <xf numFmtId="0" fontId="0" fillId="2" borderId="0" xfId="0" applyFill="1"/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 applyAlignment="1"/>
    <xf numFmtId="0" fontId="0" fillId="0" borderId="1" xfId="0" applyFill="1" applyBorder="1" applyAlignment="1"/>
    <xf numFmtId="0" fontId="17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Continuous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0"/>
  <sheetViews>
    <sheetView workbookViewId="0">
      <selection activeCell="I17" sqref="I17"/>
    </sheetView>
  </sheetViews>
  <sheetFormatPr defaultRowHeight="14.4" x14ac:dyDescent="0.3"/>
  <cols>
    <col min="2" max="2" width="9.33203125" bestFit="1" customWidth="1"/>
    <col min="3" max="3" width="6.6640625" bestFit="1" customWidth="1"/>
  </cols>
  <sheetData>
    <row r="2" spans="2:5" ht="26.4" x14ac:dyDescent="0.3">
      <c r="B2" s="1">
        <v>2004</v>
      </c>
      <c r="C2" s="1" t="s">
        <v>0</v>
      </c>
      <c r="D2" s="1" t="s">
        <v>1</v>
      </c>
      <c r="E2" t="s">
        <v>5</v>
      </c>
    </row>
    <row r="3" spans="2:5" x14ac:dyDescent="0.3">
      <c r="B3" s="1" t="s">
        <v>2</v>
      </c>
      <c r="C3" s="1">
        <v>95</v>
      </c>
      <c r="D3" s="1">
        <v>50</v>
      </c>
      <c r="E3">
        <f>C3*D3</f>
        <v>4750</v>
      </c>
    </row>
    <row r="4" spans="2:5" x14ac:dyDescent="0.3">
      <c r="B4" s="1" t="s">
        <v>3</v>
      </c>
      <c r="C4" s="1">
        <v>85</v>
      </c>
      <c r="D4" s="1">
        <v>45</v>
      </c>
      <c r="E4">
        <f t="shared" ref="E4:E19" si="0">C4*D4</f>
        <v>3825</v>
      </c>
    </row>
    <row r="5" spans="2:5" x14ac:dyDescent="0.3">
      <c r="B5" s="1" t="s">
        <v>4</v>
      </c>
      <c r="C5" s="1">
        <v>75</v>
      </c>
      <c r="D5" s="1">
        <v>40</v>
      </c>
      <c r="E5">
        <f t="shared" si="0"/>
        <v>3000</v>
      </c>
    </row>
    <row r="6" spans="2:5" ht="15.6" x14ac:dyDescent="0.3">
      <c r="B6" s="2"/>
      <c r="E6">
        <f>SUM(E3:E5)</f>
        <v>11575</v>
      </c>
    </row>
    <row r="7" spans="2:5" ht="15.6" x14ac:dyDescent="0.3">
      <c r="B7" s="2"/>
    </row>
    <row r="8" spans="2:5" ht="15.6" x14ac:dyDescent="0.3">
      <c r="B8" s="2"/>
    </row>
    <row r="9" spans="2:5" ht="26.4" x14ac:dyDescent="0.3">
      <c r="B9" s="1">
        <v>2005</v>
      </c>
      <c r="C9" s="1" t="s">
        <v>0</v>
      </c>
      <c r="D9" s="1" t="s">
        <v>1</v>
      </c>
    </row>
    <row r="10" spans="2:5" x14ac:dyDescent="0.3">
      <c r="B10" s="1" t="s">
        <v>2</v>
      </c>
      <c r="C10" s="1">
        <v>105</v>
      </c>
      <c r="D10" s="1">
        <v>50</v>
      </c>
      <c r="E10">
        <f t="shared" si="0"/>
        <v>5250</v>
      </c>
    </row>
    <row r="11" spans="2:5" x14ac:dyDescent="0.3">
      <c r="B11" s="1" t="s">
        <v>3</v>
      </c>
      <c r="C11" s="1">
        <v>90</v>
      </c>
      <c r="D11" s="1">
        <v>45</v>
      </c>
      <c r="E11">
        <f t="shared" si="0"/>
        <v>4050</v>
      </c>
    </row>
    <row r="12" spans="2:5" x14ac:dyDescent="0.3">
      <c r="B12" s="1" t="s">
        <v>4</v>
      </c>
      <c r="C12" s="1">
        <v>80</v>
      </c>
      <c r="D12" s="1">
        <v>40</v>
      </c>
      <c r="E12">
        <f t="shared" si="0"/>
        <v>3200</v>
      </c>
    </row>
    <row r="13" spans="2:5" ht="15.6" x14ac:dyDescent="0.3">
      <c r="B13" s="2"/>
      <c r="E13">
        <f>SUM(E10:E12)</f>
        <v>12500</v>
      </c>
    </row>
    <row r="14" spans="2:5" ht="15.6" x14ac:dyDescent="0.3">
      <c r="B14" s="2"/>
    </row>
    <row r="15" spans="2:5" ht="15.6" x14ac:dyDescent="0.3">
      <c r="B15" s="2"/>
    </row>
    <row r="16" spans="2:5" ht="26.4" x14ac:dyDescent="0.3">
      <c r="B16" s="1">
        <v>2006</v>
      </c>
      <c r="C16" s="1" t="s">
        <v>0</v>
      </c>
      <c r="D16" s="1" t="s">
        <v>1</v>
      </c>
    </row>
    <row r="17" spans="2:5" x14ac:dyDescent="0.3">
      <c r="B17" s="1" t="s">
        <v>2</v>
      </c>
      <c r="C17" s="1">
        <v>115</v>
      </c>
      <c r="D17" s="1">
        <v>70</v>
      </c>
      <c r="E17">
        <f t="shared" si="0"/>
        <v>8050</v>
      </c>
    </row>
    <row r="18" spans="2:5" x14ac:dyDescent="0.3">
      <c r="B18" s="1" t="s">
        <v>3</v>
      </c>
      <c r="C18" s="1">
        <v>95</v>
      </c>
      <c r="D18" s="1">
        <v>43</v>
      </c>
      <c r="E18">
        <f t="shared" si="0"/>
        <v>4085</v>
      </c>
    </row>
    <row r="19" spans="2:5" x14ac:dyDescent="0.3">
      <c r="B19" s="1" t="s">
        <v>4</v>
      </c>
      <c r="C19" s="1">
        <v>85</v>
      </c>
      <c r="D19" s="1">
        <v>47.5</v>
      </c>
      <c r="E19">
        <f t="shared" si="0"/>
        <v>4037.5</v>
      </c>
    </row>
    <row r="20" spans="2:5" x14ac:dyDescent="0.3">
      <c r="E20">
        <f>SUM(E17:E19)</f>
        <v>16172.5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23"/>
  <sheetViews>
    <sheetView workbookViewId="0">
      <selection activeCell="L15" sqref="L15"/>
    </sheetView>
  </sheetViews>
  <sheetFormatPr defaultRowHeight="14.4" x14ac:dyDescent="0.3"/>
  <cols>
    <col min="2" max="2" width="10" customWidth="1"/>
    <col min="3" max="3" width="6.6640625" bestFit="1" customWidth="1"/>
  </cols>
  <sheetData>
    <row r="3" spans="2:5" ht="15" thickBot="1" x14ac:dyDescent="0.35">
      <c r="B3" s="10" t="s">
        <v>21</v>
      </c>
      <c r="C3" s="10"/>
    </row>
    <row r="5" spans="2:5" ht="26.4" x14ac:dyDescent="0.3">
      <c r="B5" s="1">
        <v>2004</v>
      </c>
      <c r="C5" s="1" t="s">
        <v>0</v>
      </c>
      <c r="D5" s="1" t="s">
        <v>1</v>
      </c>
      <c r="E5" t="s">
        <v>5</v>
      </c>
    </row>
    <row r="6" spans="2:5" x14ac:dyDescent="0.3">
      <c r="B6" s="1" t="s">
        <v>2</v>
      </c>
      <c r="C6" s="1">
        <v>95</v>
      </c>
      <c r="D6" s="1">
        <v>50</v>
      </c>
      <c r="E6">
        <f>C6*D6</f>
        <v>4750</v>
      </c>
    </row>
    <row r="7" spans="2:5" x14ac:dyDescent="0.3">
      <c r="B7" s="1" t="s">
        <v>3</v>
      </c>
      <c r="C7" s="1">
        <v>85</v>
      </c>
      <c r="D7" s="1">
        <v>45</v>
      </c>
      <c r="E7">
        <f t="shared" ref="E7:E22" si="0">C7*D7</f>
        <v>3825</v>
      </c>
    </row>
    <row r="8" spans="2:5" x14ac:dyDescent="0.3">
      <c r="B8" s="1" t="s">
        <v>4</v>
      </c>
      <c r="C8" s="1">
        <v>75</v>
      </c>
      <c r="D8" s="1">
        <v>40</v>
      </c>
      <c r="E8">
        <f t="shared" si="0"/>
        <v>3000</v>
      </c>
    </row>
    <row r="9" spans="2:5" ht="15.6" x14ac:dyDescent="0.3">
      <c r="B9" s="2" t="s">
        <v>6</v>
      </c>
      <c r="E9">
        <f>SUM(E6:E8)</f>
        <v>11575</v>
      </c>
    </row>
    <row r="10" spans="2:5" ht="15.6" x14ac:dyDescent="0.3">
      <c r="B10" s="2"/>
    </row>
    <row r="11" spans="2:5" ht="15.6" x14ac:dyDescent="0.3">
      <c r="B11" s="2"/>
    </row>
    <row r="12" spans="2:5" ht="26.4" x14ac:dyDescent="0.3">
      <c r="B12" s="1">
        <v>2005</v>
      </c>
      <c r="C12" s="1" t="s">
        <v>0</v>
      </c>
      <c r="D12" s="1" t="s">
        <v>1</v>
      </c>
    </row>
    <row r="13" spans="2:5" x14ac:dyDescent="0.3">
      <c r="B13" s="1" t="s">
        <v>2</v>
      </c>
      <c r="C13" s="1">
        <v>95</v>
      </c>
      <c r="D13" s="1">
        <v>50</v>
      </c>
      <c r="E13">
        <f t="shared" si="0"/>
        <v>4750</v>
      </c>
    </row>
    <row r="14" spans="2:5" x14ac:dyDescent="0.3">
      <c r="B14" s="1" t="s">
        <v>3</v>
      </c>
      <c r="C14" s="1">
        <v>85</v>
      </c>
      <c r="D14" s="1">
        <v>45</v>
      </c>
      <c r="E14">
        <f t="shared" si="0"/>
        <v>3825</v>
      </c>
    </row>
    <row r="15" spans="2:5" x14ac:dyDescent="0.3">
      <c r="B15" s="1" t="s">
        <v>4</v>
      </c>
      <c r="C15" s="1">
        <v>75</v>
      </c>
      <c r="D15" s="1">
        <v>40</v>
      </c>
      <c r="E15">
        <f t="shared" si="0"/>
        <v>3000</v>
      </c>
    </row>
    <row r="16" spans="2:5" ht="15.6" x14ac:dyDescent="0.3">
      <c r="B16" s="2" t="s">
        <v>6</v>
      </c>
      <c r="E16">
        <f>SUM(E13:E15)</f>
        <v>11575</v>
      </c>
    </row>
    <row r="17" spans="2:5" ht="15.6" x14ac:dyDescent="0.3">
      <c r="B17" s="2"/>
    </row>
    <row r="18" spans="2:5" ht="15.6" x14ac:dyDescent="0.3">
      <c r="B18" s="2"/>
    </row>
    <row r="19" spans="2:5" ht="26.4" x14ac:dyDescent="0.3">
      <c r="B19" s="1">
        <v>2006</v>
      </c>
      <c r="C19" s="1" t="s">
        <v>0</v>
      </c>
      <c r="D19" s="1" t="s">
        <v>1</v>
      </c>
    </row>
    <row r="20" spans="2:5" x14ac:dyDescent="0.3">
      <c r="B20" s="1" t="s">
        <v>2</v>
      </c>
      <c r="C20" s="1">
        <v>95</v>
      </c>
      <c r="D20" s="1">
        <v>70</v>
      </c>
      <c r="E20">
        <f t="shared" si="0"/>
        <v>6650</v>
      </c>
    </row>
    <row r="21" spans="2:5" x14ac:dyDescent="0.3">
      <c r="B21" s="1" t="s">
        <v>3</v>
      </c>
      <c r="C21" s="1">
        <v>85</v>
      </c>
      <c r="D21" s="1">
        <v>43</v>
      </c>
      <c r="E21">
        <f t="shared" si="0"/>
        <v>3655</v>
      </c>
    </row>
    <row r="22" spans="2:5" x14ac:dyDescent="0.3">
      <c r="B22" s="1" t="s">
        <v>4</v>
      </c>
      <c r="C22" s="1">
        <v>75</v>
      </c>
      <c r="D22" s="1">
        <v>47.5</v>
      </c>
      <c r="E22">
        <f t="shared" si="0"/>
        <v>3562.5</v>
      </c>
    </row>
    <row r="23" spans="2:5" ht="15.6" x14ac:dyDescent="0.3">
      <c r="B23" s="2" t="s">
        <v>6</v>
      </c>
      <c r="E23">
        <f>SUM(E20:E22)</f>
        <v>13867.5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19"/>
  <sheetViews>
    <sheetView workbookViewId="0">
      <selection activeCell="H13" sqref="H13"/>
    </sheetView>
  </sheetViews>
  <sheetFormatPr defaultRowHeight="14.4" x14ac:dyDescent="0.3"/>
  <sheetData>
    <row r="2" spans="2:4" ht="15" thickBot="1" x14ac:dyDescent="0.35">
      <c r="B2" s="10" t="s">
        <v>7</v>
      </c>
      <c r="C2" s="10"/>
      <c r="D2" s="10"/>
    </row>
    <row r="4" spans="2:4" x14ac:dyDescent="0.3">
      <c r="B4" t="s">
        <v>15</v>
      </c>
    </row>
    <row r="5" spans="2:4" x14ac:dyDescent="0.3">
      <c r="B5" s="5" t="s">
        <v>19</v>
      </c>
      <c r="C5" s="6">
        <f>1</f>
        <v>1</v>
      </c>
    </row>
    <row r="6" spans="2:4" x14ac:dyDescent="0.3">
      <c r="B6" s="5"/>
    </row>
    <row r="8" spans="2:4" x14ac:dyDescent="0.3">
      <c r="B8" s="5" t="s">
        <v>8</v>
      </c>
    </row>
    <row r="9" spans="2:4" x14ac:dyDescent="0.3">
      <c r="B9" s="3" t="s">
        <v>11</v>
      </c>
    </row>
    <row r="10" spans="2:4" x14ac:dyDescent="0.3">
      <c r="B10" t="s">
        <v>9</v>
      </c>
      <c r="D10">
        <f>ii!E16</f>
        <v>11575</v>
      </c>
    </row>
    <row r="11" spans="2:4" x14ac:dyDescent="0.3">
      <c r="B11" t="s">
        <v>10</v>
      </c>
      <c r="D11">
        <f>ii!E9</f>
        <v>11575</v>
      </c>
    </row>
    <row r="12" spans="2:4" x14ac:dyDescent="0.3">
      <c r="B12" t="s">
        <v>8</v>
      </c>
      <c r="D12" s="6">
        <f>D10/D11</f>
        <v>1</v>
      </c>
    </row>
    <row r="13" spans="2:4" x14ac:dyDescent="0.3">
      <c r="D13" s="4"/>
    </row>
    <row r="15" spans="2:4" x14ac:dyDescent="0.3">
      <c r="B15" s="5" t="s">
        <v>12</v>
      </c>
    </row>
    <row r="16" spans="2:4" x14ac:dyDescent="0.3">
      <c r="B16" s="3" t="s">
        <v>13</v>
      </c>
    </row>
    <row r="17" spans="2:4" x14ac:dyDescent="0.3">
      <c r="B17" t="s">
        <v>14</v>
      </c>
      <c r="D17">
        <f>ii!E23</f>
        <v>13867.5</v>
      </c>
    </row>
    <row r="18" spans="2:4" x14ac:dyDescent="0.3">
      <c r="B18" t="s">
        <v>10</v>
      </c>
      <c r="D18">
        <f>D11</f>
        <v>11575</v>
      </c>
    </row>
    <row r="19" spans="2:4" x14ac:dyDescent="0.3">
      <c r="B19" t="s">
        <v>8</v>
      </c>
      <c r="D19" s="6">
        <f>D17/D18</f>
        <v>1.1980561555075595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6"/>
  <sheetViews>
    <sheetView workbookViewId="0">
      <selection activeCell="E20" sqref="E20"/>
    </sheetView>
  </sheetViews>
  <sheetFormatPr defaultRowHeight="14.4" x14ac:dyDescent="0.3"/>
  <sheetData>
    <row r="2" spans="2:4" ht="15" thickBot="1" x14ac:dyDescent="0.35">
      <c r="B2" s="9" t="s">
        <v>16</v>
      </c>
      <c r="C2" s="10"/>
    </row>
    <row r="4" spans="2:4" x14ac:dyDescent="0.3">
      <c r="B4" t="s">
        <v>17</v>
      </c>
    </row>
    <row r="5" spans="2:4" x14ac:dyDescent="0.3">
      <c r="B5" t="s">
        <v>18</v>
      </c>
    </row>
    <row r="7" spans="2:4" x14ac:dyDescent="0.3">
      <c r="B7" t="s">
        <v>8</v>
      </c>
      <c r="D7" s="7">
        <f>iii!D12</f>
        <v>1</v>
      </c>
    </row>
    <row r="8" spans="2:4" x14ac:dyDescent="0.3">
      <c r="B8" t="s">
        <v>19</v>
      </c>
      <c r="D8" s="7">
        <f>iii!C5</f>
        <v>1</v>
      </c>
    </row>
    <row r="9" spans="2:4" x14ac:dyDescent="0.3">
      <c r="B9" s="8" t="s">
        <v>16</v>
      </c>
      <c r="C9" s="8"/>
      <c r="D9" s="6">
        <f>(D7-D8)/D8</f>
        <v>0</v>
      </c>
    </row>
    <row r="12" spans="2:4" x14ac:dyDescent="0.3">
      <c r="B12" t="s">
        <v>20</v>
      </c>
    </row>
    <row r="14" spans="2:4" x14ac:dyDescent="0.3">
      <c r="B14" t="s">
        <v>12</v>
      </c>
      <c r="D14" s="7">
        <f>iii!D19</f>
        <v>1.1980561555075595</v>
      </c>
    </row>
    <row r="15" spans="2:4" x14ac:dyDescent="0.3">
      <c r="B15" t="s">
        <v>8</v>
      </c>
      <c r="D15" s="7">
        <f>iii!D12</f>
        <v>1</v>
      </c>
    </row>
    <row r="16" spans="2:4" x14ac:dyDescent="0.3">
      <c r="B16" s="8" t="s">
        <v>16</v>
      </c>
      <c r="C16" s="8"/>
      <c r="D16" s="6">
        <f>(D14-D15)/D15</f>
        <v>0.19805615550755951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12"/>
  <sheetViews>
    <sheetView workbookViewId="0">
      <selection activeCell="F20" sqref="F20"/>
    </sheetView>
  </sheetViews>
  <sheetFormatPr defaultColWidth="9.109375" defaultRowHeight="14.4" x14ac:dyDescent="0.3"/>
  <cols>
    <col min="1" max="1" width="9.109375" style="12"/>
    <col min="2" max="2" width="11" style="12" customWidth="1"/>
    <col min="3" max="3" width="14.33203125" style="12" bestFit="1" customWidth="1"/>
    <col min="4" max="4" width="9.109375" style="12"/>
    <col min="5" max="5" width="13.33203125" style="12" bestFit="1" customWidth="1"/>
    <col min="6" max="16384" width="9.109375" style="12"/>
  </cols>
  <sheetData>
    <row r="2" spans="2:5" x14ac:dyDescent="0.3">
      <c r="B2" s="12" t="s">
        <v>22</v>
      </c>
    </row>
    <row r="4" spans="2:5" x14ac:dyDescent="0.3">
      <c r="B4" s="12" t="s">
        <v>23</v>
      </c>
      <c r="C4" s="12">
        <v>32</v>
      </c>
    </row>
    <row r="5" spans="2:5" x14ac:dyDescent="0.3">
      <c r="B5" s="12" t="s">
        <v>24</v>
      </c>
      <c r="C5" s="12">
        <v>184</v>
      </c>
    </row>
    <row r="7" spans="2:5" x14ac:dyDescent="0.3">
      <c r="B7" s="12" t="s">
        <v>25</v>
      </c>
    </row>
    <row r="8" spans="2:5" x14ac:dyDescent="0.3">
      <c r="B8" s="4">
        <f>(C5-C4)/C4</f>
        <v>4.75</v>
      </c>
    </row>
    <row r="10" spans="2:5" x14ac:dyDescent="0.3">
      <c r="B10" s="12" t="s">
        <v>26</v>
      </c>
      <c r="E10" s="12">
        <f>3000000</f>
        <v>3000000</v>
      </c>
    </row>
    <row r="11" spans="2:5" x14ac:dyDescent="0.3">
      <c r="B11" s="12" t="s">
        <v>27</v>
      </c>
    </row>
    <row r="12" spans="2:5" x14ac:dyDescent="0.3">
      <c r="C12" s="13">
        <f>E10*B8</f>
        <v>14250000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0"/>
  <sheetViews>
    <sheetView workbookViewId="0">
      <selection activeCell="C16" sqref="C16"/>
    </sheetView>
  </sheetViews>
  <sheetFormatPr defaultRowHeight="14.4" x14ac:dyDescent="0.3"/>
  <cols>
    <col min="2" max="2" width="9.109375" style="19"/>
    <col min="3" max="3" width="23.44140625" bestFit="1" customWidth="1"/>
    <col min="4" max="4" width="11.88671875" style="19" customWidth="1"/>
    <col min="5" max="5" width="9.5546875" style="19" bestFit="1" customWidth="1"/>
    <col min="6" max="6" width="6.88671875" style="19" bestFit="1" customWidth="1"/>
  </cols>
  <sheetData>
    <row r="2" spans="2:6" ht="15.6" x14ac:dyDescent="0.3">
      <c r="C2" s="14"/>
      <c r="D2" s="16" t="s">
        <v>28</v>
      </c>
      <c r="E2" s="16" t="s">
        <v>29</v>
      </c>
      <c r="F2" s="16" t="s">
        <v>30</v>
      </c>
    </row>
    <row r="3" spans="2:6" x14ac:dyDescent="0.3">
      <c r="C3" s="15" t="s">
        <v>31</v>
      </c>
      <c r="D3" s="17">
        <v>0.38</v>
      </c>
      <c r="E3" s="17">
        <v>0.57999999999999996</v>
      </c>
      <c r="F3" s="17">
        <v>0.22</v>
      </c>
    </row>
    <row r="4" spans="2:6" x14ac:dyDescent="0.3">
      <c r="C4" s="15" t="s">
        <v>33</v>
      </c>
      <c r="D4" s="17">
        <v>0.3</v>
      </c>
      <c r="E4" s="17">
        <v>0.4</v>
      </c>
      <c r="F4" s="17">
        <v>0.25</v>
      </c>
    </row>
    <row r="5" spans="2:6" x14ac:dyDescent="0.3">
      <c r="C5" s="15" t="s">
        <v>32</v>
      </c>
      <c r="D5" s="18">
        <v>1.5</v>
      </c>
      <c r="E5" s="18">
        <v>3.2</v>
      </c>
      <c r="F5" s="18">
        <v>1.1000000000000001</v>
      </c>
    </row>
    <row r="7" spans="2:6" x14ac:dyDescent="0.3">
      <c r="C7" s="15" t="s">
        <v>34</v>
      </c>
      <c r="D7" s="20">
        <v>0.1</v>
      </c>
    </row>
    <row r="8" spans="2:6" x14ac:dyDescent="0.3">
      <c r="C8" s="15" t="s">
        <v>35</v>
      </c>
      <c r="D8" s="21">
        <f>$D$7+((D5*($F$3-$D$7)))</f>
        <v>0.28000000000000003</v>
      </c>
      <c r="E8" s="21">
        <f>$D$7+((E5*($F$3-$D$7)))</f>
        <v>0.48399999999999999</v>
      </c>
      <c r="F8" s="21">
        <f>$D$7+((F5*($F$3-$D$7)))</f>
        <v>0.23200000000000001</v>
      </c>
    </row>
    <row r="9" spans="2:6" x14ac:dyDescent="0.3">
      <c r="C9" s="15"/>
      <c r="D9" s="21"/>
      <c r="E9" s="21"/>
      <c r="F9" s="21"/>
    </row>
    <row r="10" spans="2:6" x14ac:dyDescent="0.3">
      <c r="B10" s="19" t="s">
        <v>42</v>
      </c>
      <c r="C10" s="15" t="s">
        <v>37</v>
      </c>
      <c r="D10" s="21"/>
      <c r="E10" s="21"/>
      <c r="F10" s="21"/>
    </row>
    <row r="11" spans="2:6" x14ac:dyDescent="0.3">
      <c r="C11" s="15" t="s">
        <v>36</v>
      </c>
      <c r="D11" s="22">
        <f>D3-D8</f>
        <v>9.9999999999999978E-2</v>
      </c>
      <c r="E11" s="23">
        <f>E3-E8</f>
        <v>9.5999999999999974E-2</v>
      </c>
      <c r="F11" s="22">
        <f>F3-F8</f>
        <v>-1.2000000000000011E-2</v>
      </c>
    </row>
    <row r="13" spans="2:6" x14ac:dyDescent="0.3">
      <c r="B13" s="19" t="s">
        <v>43</v>
      </c>
      <c r="C13" s="15" t="s">
        <v>39</v>
      </c>
    </row>
    <row r="14" spans="2:6" x14ac:dyDescent="0.3">
      <c r="C14" s="15" t="s">
        <v>38</v>
      </c>
      <c r="D14" s="22">
        <f>(D3-$D$7)/D5</f>
        <v>0.18666666666666668</v>
      </c>
      <c r="E14" s="22">
        <f>(E3-$D$7)/E5</f>
        <v>0.15</v>
      </c>
      <c r="F14" s="22">
        <f>(F3-$D$7)/F5</f>
        <v>0.10909090909090907</v>
      </c>
    </row>
    <row r="16" spans="2:6" x14ac:dyDescent="0.3">
      <c r="B16" s="19" t="s">
        <v>44</v>
      </c>
      <c r="C16" s="15" t="s">
        <v>41</v>
      </c>
    </row>
    <row r="17" spans="2:6" x14ac:dyDescent="0.3">
      <c r="C17" s="15" t="s">
        <v>40</v>
      </c>
      <c r="D17" s="22">
        <f>(D3-$D$7)/D4</f>
        <v>0.93333333333333346</v>
      </c>
      <c r="E17" s="22">
        <f t="shared" ref="E17:F17" si="0">(E3-$D$7)/E4</f>
        <v>1.2</v>
      </c>
      <c r="F17" s="22">
        <f t="shared" si="0"/>
        <v>0.48</v>
      </c>
    </row>
    <row r="19" spans="2:6" x14ac:dyDescent="0.3">
      <c r="B19" s="19" t="s">
        <v>45</v>
      </c>
      <c r="C19" s="15" t="s">
        <v>46</v>
      </c>
    </row>
    <row r="20" spans="2:6" x14ac:dyDescent="0.3">
      <c r="C20" s="15" t="s">
        <v>47</v>
      </c>
      <c r="D20" s="21">
        <f>D17*$F$4+$D$7</f>
        <v>0.33333333333333337</v>
      </c>
      <c r="E20" s="21">
        <f t="shared" ref="E20:F20" si="1">E17*$F$4+$D$7</f>
        <v>0.4</v>
      </c>
      <c r="F20" s="21">
        <f t="shared" si="1"/>
        <v>0.22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15"/>
  <sheetViews>
    <sheetView workbookViewId="0">
      <selection activeCell="K4" sqref="K4"/>
    </sheetView>
  </sheetViews>
  <sheetFormatPr defaultColWidth="9.109375" defaultRowHeight="14.4" x14ac:dyDescent="0.3"/>
  <cols>
    <col min="1" max="1" width="9.109375" style="26"/>
    <col min="2" max="2" width="17.109375" style="26" customWidth="1"/>
    <col min="3" max="5" width="9.109375" style="26"/>
    <col min="6" max="6" width="12" style="26" customWidth="1"/>
    <col min="7" max="11" width="9.109375" style="26"/>
    <col min="12" max="12" width="8" style="26" customWidth="1"/>
    <col min="13" max="16384" width="9.109375" style="26"/>
  </cols>
  <sheetData>
    <row r="2" spans="1:15" ht="90" customHeight="1" x14ac:dyDescent="0.3">
      <c r="B2" s="24" t="s">
        <v>48</v>
      </c>
      <c r="C2" s="24" t="s">
        <v>56</v>
      </c>
      <c r="D2" s="25" t="s">
        <v>57</v>
      </c>
      <c r="E2" s="24" t="s">
        <v>58</v>
      </c>
      <c r="F2" s="24" t="s">
        <v>52</v>
      </c>
      <c r="G2" s="24" t="s">
        <v>59</v>
      </c>
    </row>
    <row r="3" spans="1:15" x14ac:dyDescent="0.3">
      <c r="B3" s="27">
        <v>1</v>
      </c>
      <c r="C3" s="27">
        <v>0.3</v>
      </c>
      <c r="D3" s="27">
        <v>2</v>
      </c>
      <c r="E3" s="27">
        <v>0.1</v>
      </c>
      <c r="F3" s="26">
        <f>$C$8+((D3*($C$7-$C$8)))</f>
        <v>0.12999999999999998</v>
      </c>
      <c r="G3" s="11">
        <f>SQRT(E3)</f>
        <v>0.31622776601683794</v>
      </c>
    </row>
    <row r="4" spans="1:15" x14ac:dyDescent="0.3">
      <c r="B4" s="27">
        <v>2</v>
      </c>
      <c r="C4" s="27">
        <v>0.25</v>
      </c>
      <c r="D4" s="27">
        <v>1.2</v>
      </c>
      <c r="E4" s="27">
        <v>0.08</v>
      </c>
      <c r="F4" s="26">
        <f t="shared" ref="F4" si="0">$C$8+((D4*($C$7-$C$8)))</f>
        <v>0.14599999999999999</v>
      </c>
      <c r="G4" s="11">
        <f t="shared" ref="G4:G5" si="1">SQRT(E4)</f>
        <v>0.28284271247461901</v>
      </c>
    </row>
    <row r="5" spans="1:15" x14ac:dyDescent="0.3">
      <c r="B5" s="27">
        <v>3</v>
      </c>
      <c r="C5" s="27">
        <v>0.28000000000000003</v>
      </c>
      <c r="D5" s="27">
        <v>1.5</v>
      </c>
      <c r="E5" s="27">
        <v>0.09</v>
      </c>
      <c r="F5" s="26">
        <f>$C$8+((D5*($C$7-$C$8)))</f>
        <v>0.13999999999999999</v>
      </c>
      <c r="G5" s="11">
        <f t="shared" si="1"/>
        <v>0.3</v>
      </c>
    </row>
    <row r="7" spans="1:15" x14ac:dyDescent="0.3">
      <c r="B7" s="26" t="s">
        <v>49</v>
      </c>
      <c r="C7" s="27">
        <v>0.15</v>
      </c>
    </row>
    <row r="8" spans="1:15" x14ac:dyDescent="0.3">
      <c r="B8" s="26" t="s">
        <v>50</v>
      </c>
      <c r="C8" s="27">
        <v>0.17</v>
      </c>
    </row>
    <row r="9" spans="1:15" ht="28.8" x14ac:dyDescent="0.3">
      <c r="B9" s="28" t="s">
        <v>51</v>
      </c>
      <c r="C9" s="27">
        <v>0.05</v>
      </c>
    </row>
    <row r="11" spans="1:15" x14ac:dyDescent="0.3">
      <c r="A11" s="33" t="s">
        <v>42</v>
      </c>
      <c r="B11" s="29" t="s">
        <v>37</v>
      </c>
      <c r="F11" s="33" t="s">
        <v>43</v>
      </c>
      <c r="G11" s="29" t="s">
        <v>39</v>
      </c>
      <c r="M11" s="33" t="s">
        <v>44</v>
      </c>
      <c r="N11" s="15" t="s">
        <v>41</v>
      </c>
    </row>
    <row r="12" spans="1:15" x14ac:dyDescent="0.3">
      <c r="B12" s="30" t="s">
        <v>53</v>
      </c>
      <c r="C12" s="26">
        <f>C3-F3</f>
        <v>0.17</v>
      </c>
      <c r="G12" s="30" t="s">
        <v>53</v>
      </c>
      <c r="H12" s="26">
        <f>(C3-$C$8)/$D$3</f>
        <v>6.4999999999999988E-2</v>
      </c>
      <c r="N12" s="30" t="s">
        <v>53</v>
      </c>
      <c r="O12" s="32">
        <f>(C3-$C$8)/G3</f>
        <v>0.41109609582188922</v>
      </c>
    </row>
    <row r="13" spans="1:15" x14ac:dyDescent="0.3">
      <c r="B13" s="31" t="s">
        <v>54</v>
      </c>
      <c r="C13" s="26">
        <f t="shared" ref="C13:C14" si="2">C4-F4</f>
        <v>0.10400000000000001</v>
      </c>
      <c r="G13" s="31" t="s">
        <v>54</v>
      </c>
      <c r="H13" s="26">
        <f t="shared" ref="H13:H14" si="3">(C4-$C$8)/$D$3</f>
        <v>3.9999999999999994E-2</v>
      </c>
      <c r="N13" s="31" t="s">
        <v>54</v>
      </c>
      <c r="O13" s="32">
        <f>(C4-$C$8)/G4</f>
        <v>0.28284271247461895</v>
      </c>
    </row>
    <row r="14" spans="1:15" x14ac:dyDescent="0.3">
      <c r="B14" s="31" t="s">
        <v>55</v>
      </c>
      <c r="C14" s="26">
        <f t="shared" si="2"/>
        <v>0.14000000000000004</v>
      </c>
      <c r="G14" s="31" t="s">
        <v>55</v>
      </c>
      <c r="H14" s="26">
        <f t="shared" si="3"/>
        <v>5.5000000000000007E-2</v>
      </c>
      <c r="N14" s="31" t="s">
        <v>55</v>
      </c>
      <c r="O14" s="32">
        <f>(C5-$C$8)/G5</f>
        <v>0.36666666666666675</v>
      </c>
    </row>
    <row r="15" spans="1:15" x14ac:dyDescent="0.3">
      <c r="G15" s="31" t="s">
        <v>30</v>
      </c>
      <c r="H15" s="26">
        <f>(C7-C8)/1</f>
        <v>-2.0000000000000018E-2</v>
      </c>
      <c r="N15" s="26" t="s">
        <v>30</v>
      </c>
      <c r="O15" s="26">
        <f>(C7-C8)/C9</f>
        <v>-0.40000000000000036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2"/>
  <sheetViews>
    <sheetView tabSelected="1" workbookViewId="0">
      <selection activeCell="I16" sqref="I16"/>
    </sheetView>
  </sheetViews>
  <sheetFormatPr defaultRowHeight="14.4" x14ac:dyDescent="0.3"/>
  <cols>
    <col min="1" max="1" width="9.109375" style="19"/>
    <col min="7" max="7" width="3" customWidth="1"/>
  </cols>
  <sheetData>
    <row r="1" spans="1:9" x14ac:dyDescent="0.3">
      <c r="G1" s="34"/>
    </row>
    <row r="2" spans="1:9" ht="15.6" x14ac:dyDescent="0.3">
      <c r="A2" s="19" t="s">
        <v>42</v>
      </c>
      <c r="B2" s="2" t="s">
        <v>60</v>
      </c>
      <c r="G2" s="34"/>
      <c r="H2" s="19" t="s">
        <v>44</v>
      </c>
      <c r="I2" t="s">
        <v>75</v>
      </c>
    </row>
    <row r="3" spans="1:9" x14ac:dyDescent="0.3">
      <c r="G3" s="34"/>
      <c r="I3" t="s">
        <v>76</v>
      </c>
    </row>
    <row r="4" spans="1:9" x14ac:dyDescent="0.3">
      <c r="B4" t="s">
        <v>62</v>
      </c>
      <c r="G4" s="34"/>
      <c r="I4" t="s">
        <v>77</v>
      </c>
    </row>
    <row r="5" spans="1:9" x14ac:dyDescent="0.3">
      <c r="B5" t="s">
        <v>61</v>
      </c>
      <c r="G5" s="34"/>
      <c r="I5" t="s">
        <v>78</v>
      </c>
    </row>
    <row r="6" spans="1:9" x14ac:dyDescent="0.3">
      <c r="B6" t="s">
        <v>63</v>
      </c>
      <c r="G6" s="34"/>
    </row>
    <row r="7" spans="1:9" x14ac:dyDescent="0.3">
      <c r="B7" t="s">
        <v>64</v>
      </c>
      <c r="G7" s="34"/>
      <c r="I7" t="s">
        <v>79</v>
      </c>
    </row>
    <row r="8" spans="1:9" x14ac:dyDescent="0.3">
      <c r="G8" s="34"/>
      <c r="I8" s="3" t="s">
        <v>80</v>
      </c>
    </row>
    <row r="9" spans="1:9" x14ac:dyDescent="0.3">
      <c r="B9" t="s">
        <v>65</v>
      </c>
      <c r="G9" s="34"/>
      <c r="I9" s="3" t="s">
        <v>81</v>
      </c>
    </row>
    <row r="10" spans="1:9" x14ac:dyDescent="0.3">
      <c r="B10" t="s">
        <v>66</v>
      </c>
      <c r="G10" s="34"/>
      <c r="I10" s="8">
        <f>-6595</f>
        <v>-6595</v>
      </c>
    </row>
    <row r="11" spans="1:9" x14ac:dyDescent="0.3">
      <c r="B11" t="s">
        <v>67</v>
      </c>
      <c r="G11" s="34"/>
    </row>
    <row r="12" spans="1:9" x14ac:dyDescent="0.3">
      <c r="G12" s="34"/>
    </row>
    <row r="13" spans="1:9" x14ac:dyDescent="0.3">
      <c r="B13" t="s">
        <v>68</v>
      </c>
      <c r="G13" s="34"/>
    </row>
    <row r="14" spans="1:9" x14ac:dyDescent="0.3">
      <c r="B14" t="s">
        <v>69</v>
      </c>
      <c r="G14" s="34"/>
    </row>
    <row r="15" spans="1:9" x14ac:dyDescent="0.3">
      <c r="B15" t="s">
        <v>70</v>
      </c>
      <c r="G15" s="34"/>
    </row>
    <row r="16" spans="1:9" x14ac:dyDescent="0.3">
      <c r="B16" t="s">
        <v>71</v>
      </c>
      <c r="G16" s="34"/>
    </row>
    <row r="17" spans="2:7" x14ac:dyDescent="0.3">
      <c r="B17" t="s">
        <v>72</v>
      </c>
      <c r="G17" s="34"/>
    </row>
    <row r="18" spans="2:7" x14ac:dyDescent="0.3">
      <c r="G18" s="34"/>
    </row>
    <row r="19" spans="2:7" x14ac:dyDescent="0.3">
      <c r="B19" s="8" t="s">
        <v>73</v>
      </c>
      <c r="G19" s="34"/>
    </row>
    <row r="20" spans="2:7" x14ac:dyDescent="0.3">
      <c r="B20" s="8" t="s">
        <v>74</v>
      </c>
      <c r="G20" s="34"/>
    </row>
    <row r="21" spans="2:7" x14ac:dyDescent="0.3">
      <c r="G21" s="34"/>
    </row>
    <row r="22" spans="2:7" x14ac:dyDescent="0.3">
      <c r="G22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J16" sqref="J16"/>
    </sheetView>
  </sheetViews>
  <sheetFormatPr defaultRowHeight="14.4" x14ac:dyDescent="0.3"/>
  <cols>
    <col min="1" max="1" width="9.109375" style="19"/>
    <col min="6" max="6" width="2" customWidth="1"/>
    <col min="7" max="7" width="9.109375" style="19"/>
  </cols>
  <sheetData>
    <row r="1" spans="1:8" x14ac:dyDescent="0.3">
      <c r="F1" s="34"/>
    </row>
    <row r="2" spans="1:8" ht="15.6" x14ac:dyDescent="0.3">
      <c r="A2" s="19" t="s">
        <v>42</v>
      </c>
      <c r="B2" s="2" t="s">
        <v>82</v>
      </c>
      <c r="F2" s="34"/>
      <c r="G2" s="19" t="s">
        <v>44</v>
      </c>
      <c r="H2" t="s">
        <v>96</v>
      </c>
    </row>
    <row r="3" spans="1:8" x14ac:dyDescent="0.3">
      <c r="F3" s="34"/>
      <c r="H3" t="s">
        <v>97</v>
      </c>
    </row>
    <row r="4" spans="1:8" x14ac:dyDescent="0.3">
      <c r="B4" t="s">
        <v>83</v>
      </c>
      <c r="F4" s="34"/>
      <c r="H4" t="s">
        <v>98</v>
      </c>
    </row>
    <row r="5" spans="1:8" x14ac:dyDescent="0.3">
      <c r="B5" t="s">
        <v>84</v>
      </c>
      <c r="F5" s="34"/>
      <c r="H5" t="s">
        <v>99</v>
      </c>
    </row>
    <row r="6" spans="1:8" x14ac:dyDescent="0.3">
      <c r="F6" s="34"/>
    </row>
    <row r="7" spans="1:8" x14ac:dyDescent="0.3">
      <c r="B7" t="s">
        <v>85</v>
      </c>
      <c r="F7" s="34"/>
    </row>
    <row r="8" spans="1:8" x14ac:dyDescent="0.3">
      <c r="B8" t="s">
        <v>86</v>
      </c>
      <c r="F8" s="34"/>
      <c r="H8" t="s">
        <v>79</v>
      </c>
    </row>
    <row r="9" spans="1:8" x14ac:dyDescent="0.3">
      <c r="B9" t="s">
        <v>87</v>
      </c>
      <c r="F9" s="34"/>
      <c r="H9" s="3" t="s">
        <v>100</v>
      </c>
    </row>
    <row r="10" spans="1:8" x14ac:dyDescent="0.3">
      <c r="B10" t="s">
        <v>88</v>
      </c>
      <c r="F10" s="34"/>
      <c r="H10" s="3" t="s">
        <v>101</v>
      </c>
    </row>
    <row r="11" spans="1:8" x14ac:dyDescent="0.3">
      <c r="B11" t="s">
        <v>89</v>
      </c>
      <c r="F11" s="34"/>
      <c r="H11" s="8">
        <v>-0.4899</v>
      </c>
    </row>
    <row r="12" spans="1:8" x14ac:dyDescent="0.3">
      <c r="F12" s="34"/>
    </row>
    <row r="13" spans="1:8" x14ac:dyDescent="0.3">
      <c r="B13" t="s">
        <v>90</v>
      </c>
      <c r="F13" s="34"/>
    </row>
    <row r="14" spans="1:8" x14ac:dyDescent="0.3">
      <c r="B14" t="s">
        <v>91</v>
      </c>
      <c r="F14" s="34"/>
    </row>
    <row r="15" spans="1:8" x14ac:dyDescent="0.3">
      <c r="B15" t="s">
        <v>92</v>
      </c>
      <c r="F15" s="34"/>
    </row>
    <row r="16" spans="1:8" x14ac:dyDescent="0.3">
      <c r="B16" t="s">
        <v>93</v>
      </c>
      <c r="F16" s="34"/>
    </row>
    <row r="17" spans="2:6" x14ac:dyDescent="0.3">
      <c r="F17" s="34"/>
    </row>
    <row r="18" spans="2:6" x14ac:dyDescent="0.3">
      <c r="B18" s="8" t="s">
        <v>94</v>
      </c>
      <c r="F18" s="34"/>
    </row>
    <row r="19" spans="2:6" x14ac:dyDescent="0.3">
      <c r="B19" s="8" t="s">
        <v>95</v>
      </c>
      <c r="F19" s="34"/>
    </row>
    <row r="20" spans="2:6" x14ac:dyDescent="0.3">
      <c r="F20" s="34"/>
    </row>
    <row r="21" spans="2:6" x14ac:dyDescent="0.3">
      <c r="F21" s="3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3"/>
  <sheetViews>
    <sheetView workbookViewId="0">
      <selection activeCell="G11" sqref="G11"/>
    </sheetView>
  </sheetViews>
  <sheetFormatPr defaultColWidth="9.109375" defaultRowHeight="14.4" x14ac:dyDescent="0.3"/>
  <cols>
    <col min="1" max="1" width="9.109375" style="37"/>
    <col min="2" max="2" width="8.88671875"/>
    <col min="3" max="3" width="18.44140625" style="37" bestFit="1" customWidth="1"/>
    <col min="4" max="4" width="14.6640625" style="37" bestFit="1" customWidth="1"/>
    <col min="5" max="16384" width="9.109375" style="37"/>
  </cols>
  <sheetData>
    <row r="3" spans="2:4" ht="26.4" x14ac:dyDescent="0.3">
      <c r="B3" s="37"/>
      <c r="C3" s="35" t="s">
        <v>103</v>
      </c>
      <c r="D3" s="35" t="s">
        <v>102</v>
      </c>
    </row>
    <row r="4" spans="2:4" x14ac:dyDescent="0.3">
      <c r="B4" s="37"/>
      <c r="C4" s="36">
        <v>12.6</v>
      </c>
      <c r="D4" s="36">
        <v>4.3</v>
      </c>
    </row>
    <row r="5" spans="2:4" x14ac:dyDescent="0.3">
      <c r="B5" s="37"/>
      <c r="C5" s="36">
        <v>12.1</v>
      </c>
      <c r="D5" s="36">
        <v>4.5</v>
      </c>
    </row>
    <row r="6" spans="2:4" x14ac:dyDescent="0.3">
      <c r="B6" s="37"/>
      <c r="C6" s="36">
        <v>11.6</v>
      </c>
      <c r="D6" s="36">
        <v>5.9</v>
      </c>
    </row>
    <row r="7" spans="2:4" x14ac:dyDescent="0.3">
      <c r="B7" s="37"/>
      <c r="C7" s="36">
        <v>11.8</v>
      </c>
      <c r="D7" s="36">
        <v>5.6</v>
      </c>
    </row>
    <row r="8" spans="2:4" x14ac:dyDescent="0.3">
      <c r="B8" s="37"/>
      <c r="C8" s="36">
        <v>11.4</v>
      </c>
      <c r="D8" s="36">
        <v>6.1</v>
      </c>
    </row>
    <row r="9" spans="2:4" x14ac:dyDescent="0.3">
      <c r="B9" s="37"/>
      <c r="C9" s="36">
        <v>11.8</v>
      </c>
      <c r="D9" s="36">
        <v>5.2</v>
      </c>
    </row>
    <row r="10" spans="2:4" x14ac:dyDescent="0.3">
      <c r="B10" s="37"/>
      <c r="C10" s="36">
        <v>13.2</v>
      </c>
      <c r="D10" s="36">
        <v>3.8</v>
      </c>
    </row>
    <row r="11" spans="2:4" x14ac:dyDescent="0.3">
      <c r="B11" s="37"/>
      <c r="C11" s="36">
        <v>14.1</v>
      </c>
      <c r="D11" s="36">
        <v>2.1</v>
      </c>
    </row>
    <row r="12" spans="2:4" x14ac:dyDescent="0.3">
      <c r="B12" s="37"/>
    </row>
    <row r="13" spans="2:4" x14ac:dyDescent="0.3">
      <c r="B13" s="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workbookViewId="0">
      <selection activeCell="K2" sqref="K2"/>
    </sheetView>
  </sheetViews>
  <sheetFormatPr defaultRowHeight="14.4" x14ac:dyDescent="0.3"/>
  <sheetData>
    <row r="1" spans="1:11" x14ac:dyDescent="0.3">
      <c r="A1" t="s">
        <v>104</v>
      </c>
    </row>
    <row r="2" spans="1:11" ht="15" thickBot="1" x14ac:dyDescent="0.35"/>
    <row r="3" spans="1:11" x14ac:dyDescent="0.3">
      <c r="A3" s="41" t="s">
        <v>105</v>
      </c>
      <c r="B3" s="41"/>
      <c r="K3" t="s">
        <v>129</v>
      </c>
    </row>
    <row r="4" spans="1:11" x14ac:dyDescent="0.3">
      <c r="A4" s="38" t="s">
        <v>106</v>
      </c>
      <c r="B4" s="38">
        <v>0.97889414963588428</v>
      </c>
    </row>
    <row r="5" spans="1:11" x14ac:dyDescent="0.3">
      <c r="A5" s="38" t="s">
        <v>107</v>
      </c>
      <c r="B5" s="38">
        <v>0.95823375619136097</v>
      </c>
      <c r="K5" t="s">
        <v>130</v>
      </c>
    </row>
    <row r="6" spans="1:11" x14ac:dyDescent="0.3">
      <c r="A6" s="38" t="s">
        <v>108</v>
      </c>
      <c r="B6" s="38">
        <v>0.95127271555658777</v>
      </c>
      <c r="K6" t="s">
        <v>131</v>
      </c>
    </row>
    <row r="7" spans="1:11" x14ac:dyDescent="0.3">
      <c r="A7" s="38" t="s">
        <v>109</v>
      </c>
      <c r="B7" s="38">
        <v>0.20394170194633979</v>
      </c>
      <c r="K7" t="s">
        <v>132</v>
      </c>
    </row>
    <row r="8" spans="1:11" ht="15" thickBot="1" x14ac:dyDescent="0.35">
      <c r="A8" s="39" t="s">
        <v>110</v>
      </c>
      <c r="B8" s="39">
        <v>8</v>
      </c>
      <c r="K8" s="8" t="s">
        <v>133</v>
      </c>
    </row>
    <row r="10" spans="1:11" ht="15" thickBot="1" x14ac:dyDescent="0.35">
      <c r="A10" t="s">
        <v>111</v>
      </c>
    </row>
    <row r="11" spans="1:11" x14ac:dyDescent="0.3">
      <c r="A11" s="40"/>
      <c r="B11" s="40" t="s">
        <v>116</v>
      </c>
      <c r="C11" s="40" t="s">
        <v>117</v>
      </c>
      <c r="D11" s="40" t="s">
        <v>118</v>
      </c>
      <c r="E11" s="40" t="s">
        <v>119</v>
      </c>
      <c r="F11" s="40" t="s">
        <v>120</v>
      </c>
    </row>
    <row r="12" spans="1:11" x14ac:dyDescent="0.3">
      <c r="A12" s="38" t="s">
        <v>112</v>
      </c>
      <c r="B12" s="38">
        <v>1</v>
      </c>
      <c r="C12" s="38">
        <v>5.7254466932433781</v>
      </c>
      <c r="D12" s="38">
        <v>5.7254466932433781</v>
      </c>
      <c r="E12" s="38">
        <v>137.65668187664369</v>
      </c>
      <c r="F12" s="38">
        <v>2.3133878497907537E-5</v>
      </c>
    </row>
    <row r="13" spans="1:11" x14ac:dyDescent="0.3">
      <c r="A13" s="38" t="s">
        <v>113</v>
      </c>
      <c r="B13" s="38">
        <v>6</v>
      </c>
      <c r="C13" s="38">
        <v>0.24955330675661819</v>
      </c>
      <c r="D13" s="38">
        <v>4.1592217792769698E-2</v>
      </c>
      <c r="E13" s="38"/>
      <c r="F13" s="38"/>
    </row>
    <row r="14" spans="1:11" ht="15" thickBot="1" x14ac:dyDescent="0.35">
      <c r="A14" s="39" t="s">
        <v>114</v>
      </c>
      <c r="B14" s="39">
        <v>7</v>
      </c>
      <c r="C14" s="39">
        <v>5.9749999999999961</v>
      </c>
      <c r="D14" s="39"/>
      <c r="E14" s="39"/>
      <c r="F14" s="39"/>
    </row>
    <row r="15" spans="1:11" ht="15" thickBot="1" x14ac:dyDescent="0.35"/>
    <row r="16" spans="1:11" x14ac:dyDescent="0.3">
      <c r="A16" s="40"/>
      <c r="B16" s="40" t="s">
        <v>121</v>
      </c>
      <c r="C16" s="40" t="s">
        <v>109</v>
      </c>
      <c r="D16" s="40" t="s">
        <v>122</v>
      </c>
      <c r="E16" s="40" t="s">
        <v>123</v>
      </c>
      <c r="F16" s="40" t="s">
        <v>124</v>
      </c>
      <c r="G16" s="40" t="s">
        <v>125</v>
      </c>
      <c r="H16" s="40" t="s">
        <v>126</v>
      </c>
      <c r="I16" s="40" t="s">
        <v>127</v>
      </c>
    </row>
    <row r="17" spans="1:9" x14ac:dyDescent="0.3">
      <c r="A17" s="38" t="s">
        <v>115</v>
      </c>
      <c r="B17" s="38">
        <v>15.532413370131859</v>
      </c>
      <c r="C17" s="38">
        <v>0.2827225747077835</v>
      </c>
      <c r="D17" s="38">
        <v>54.938709390949263</v>
      </c>
      <c r="E17" s="38">
        <v>2.4421312351516027E-9</v>
      </c>
      <c r="F17" s="38">
        <v>14.840616151493165</v>
      </c>
      <c r="G17" s="38">
        <v>16.224210588770553</v>
      </c>
      <c r="H17" s="38">
        <v>14.840616151493165</v>
      </c>
      <c r="I17" s="38">
        <v>16.224210588770553</v>
      </c>
    </row>
    <row r="18" spans="1:9" ht="15" thickBot="1" x14ac:dyDescent="0.35">
      <c r="A18" s="39" t="s">
        <v>128</v>
      </c>
      <c r="B18" s="39">
        <v>-0.68424818562813017</v>
      </c>
      <c r="C18" s="39">
        <v>5.8319663035876587E-2</v>
      </c>
      <c r="D18" s="39">
        <v>-11.732718435070522</v>
      </c>
      <c r="E18" s="39">
        <v>2.3133878497907537E-5</v>
      </c>
      <c r="F18" s="39">
        <v>-0.82695126026539778</v>
      </c>
      <c r="G18" s="39">
        <v>-0.54154511099086255</v>
      </c>
      <c r="H18" s="39">
        <v>-0.82695126026539778</v>
      </c>
      <c r="I18" s="39">
        <v>-0.54154511099086255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ii</vt:lpstr>
      <vt:lpstr>iii</vt:lpstr>
      <vt:lpstr>iv</vt:lpstr>
      <vt:lpstr>b</vt:lpstr>
      <vt:lpstr>Q2a </vt:lpstr>
      <vt:lpstr>Q2b</vt:lpstr>
      <vt:lpstr>Q5a</vt:lpstr>
      <vt:lpstr>Q5b</vt:lpstr>
      <vt:lpstr>Q5c</vt:lpstr>
      <vt:lpstr>Q5c answer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2020-11-30T19:11:40Z</dcterms:created>
  <dcterms:modified xsi:type="dcterms:W3CDTF">2020-11-30T22:07:30Z</dcterms:modified>
</cp:coreProperties>
</file>