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ivotTables/pivotTable1.xml" ContentType="application/vnd.openxmlformats-officedocument.spreadsheetml.pivotTable+xml"/>
  <Override PartName="/xl/drawings/drawing6.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pivotTables/pivotTable2.xml" ContentType="application/vnd.openxmlformats-officedocument.spreadsheetml.pivotTable+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hidePivotFieldList="1"/>
  <mc:AlternateContent xmlns:mc="http://schemas.openxmlformats.org/markup-compatibility/2006">
    <mc:Choice Requires="x15">
      <x15ac:absPath xmlns:x15ac="http://schemas.microsoft.com/office/spreadsheetml/2010/11/ac" url="C:\Users\marit\OneDrive\Desktop\"/>
    </mc:Choice>
  </mc:AlternateContent>
  <xr:revisionPtr revIDLastSave="0" documentId="13_ncr:1_{5C5B9C27-031B-4CA0-A39B-4E3A4ACA72BC}" xr6:coauthVersionLast="45" xr6:coauthVersionMax="45" xr10:uidLastSave="{00000000-0000-0000-0000-000000000000}"/>
  <bookViews>
    <workbookView xWindow="4800" yWindow="2840" windowWidth="14400" windowHeight="7360" firstSheet="11" activeTab="12" xr2:uid="{00000000-000D-0000-FFFF-FFFF00000000}"/>
  </bookViews>
  <sheets>
    <sheet name="Documentation" sheetId="2" r:id="rId1"/>
    <sheet name="U.S." sheetId="1" r:id="rId2"/>
    <sheet name="Canada" sheetId="5" r:id="rId3"/>
    <sheet name="Mexico" sheetId="6" r:id="rId4"/>
    <sheet name="All Locations" sheetId="7" r:id="rId5"/>
    <sheet name="January Pivot" sheetId="17" r:id="rId6"/>
    <sheet name="Current Sales" sheetId="8" r:id="rId7"/>
    <sheet name="Sales Projections" sheetId="11" r:id="rId8"/>
    <sheet name="Answer Report 1" sheetId="18" r:id="rId9"/>
    <sheet name="Suppliers" sheetId="9" r:id="rId10"/>
    <sheet name="Scenario Summary" sheetId="14" r:id="rId11"/>
    <sheet name="Scenario PivotTable" sheetId="15" r:id="rId12"/>
    <sheet name="Product Mix" sheetId="10" r:id="rId13"/>
  </sheets>
  <externalReferences>
    <externalReference r:id="rId14"/>
  </externalReferences>
  <definedNames>
    <definedName name="Mini_Total">'All Locations'!$B$5:$E$5</definedName>
    <definedName name="Mini1_Fixed_Costs">'Product Mix'!$B$11</definedName>
    <definedName name="Mini1_Price">'Product Mix'!$B$6</definedName>
    <definedName name="Mini1_Profit">'Product Mix'!$B$17</definedName>
    <definedName name="Mini1_Sales">'Product Mix'!$B$7</definedName>
    <definedName name="Mini1_Units_Sold">'Product Mix'!$B$5</definedName>
    <definedName name="Mini1_Variable_Cost">'Product Mix'!$B$12</definedName>
    <definedName name="Mini2_Fixed_Costs">'Product Mix'!$C$11</definedName>
    <definedName name="Mini2_Price">'Product Mix'!$C$6</definedName>
    <definedName name="Mini2_Profit">'Product Mix'!$C$17</definedName>
    <definedName name="Mini2_Sales">'Product Mix'!$C$7</definedName>
    <definedName name="Mini2_Units_Sold">'Product Mix'!$C$5</definedName>
    <definedName name="Mini2_Variable_Cost">'Product Mix'!$C$12</definedName>
    <definedName name="Slicer_Product">#N/A</definedName>
    <definedName name="solver_adj" localSheetId="9" hidden="1">Suppliers!$B$5:$D$5</definedName>
    <definedName name="solver_cvg" localSheetId="9" hidden="1">0.0001</definedName>
    <definedName name="solver_drv" localSheetId="9" hidden="1">2</definedName>
    <definedName name="solver_eng" localSheetId="9" hidden="1">1</definedName>
    <definedName name="solver_est" localSheetId="9" hidden="1">1</definedName>
    <definedName name="solver_itr" localSheetId="9" hidden="1">2147483647</definedName>
    <definedName name="solver_lhs1" localSheetId="9" hidden="1">Suppliers!$B$5:$D$5</definedName>
    <definedName name="solver_lhs2" localSheetId="9" hidden="1">Suppliers!$B$5:$D$5</definedName>
    <definedName name="solver_lhs3" localSheetId="9" hidden="1">Suppliers!$E$10</definedName>
    <definedName name="solver_lhs4" localSheetId="9" hidden="1">Suppliers!$E$5</definedName>
    <definedName name="solver_mip" localSheetId="9" hidden="1">2147483647</definedName>
    <definedName name="solver_mni" localSheetId="9" hidden="1">30</definedName>
    <definedName name="solver_mrt" localSheetId="9" hidden="1">0.075</definedName>
    <definedName name="solver_msl" localSheetId="9" hidden="1">2</definedName>
    <definedName name="solver_neg" localSheetId="9" hidden="1">1</definedName>
    <definedName name="solver_nod" localSheetId="9" hidden="1">2147483647</definedName>
    <definedName name="solver_num" localSheetId="9" hidden="1">4</definedName>
    <definedName name="solver_nwt" localSheetId="9" hidden="1">1</definedName>
    <definedName name="solver_pre" localSheetId="9" hidden="1">0.000001</definedName>
    <definedName name="solver_rbv" localSheetId="9" hidden="1">2</definedName>
    <definedName name="solver_rel1" localSheetId="9" hidden="1">1</definedName>
    <definedName name="solver_rel2" localSheetId="9" hidden="1">4</definedName>
    <definedName name="solver_rel3" localSheetId="9" hidden="1">1</definedName>
    <definedName name="solver_rel4" localSheetId="9" hidden="1">3</definedName>
    <definedName name="solver_rhs1" localSheetId="9" hidden="1">4000</definedName>
    <definedName name="solver_rhs2" localSheetId="9" hidden="1">INTEGER</definedName>
    <definedName name="solver_rhs3" localSheetId="9" hidden="1">925000</definedName>
    <definedName name="solver_rhs4" localSheetId="9" hidden="1">11000</definedName>
    <definedName name="solver_rlx" localSheetId="9" hidden="1">2</definedName>
    <definedName name="solver_rsd" localSheetId="9" hidden="1">0</definedName>
    <definedName name="solver_scl" localSheetId="9" hidden="1">2</definedName>
    <definedName name="solver_sho" localSheetId="9" hidden="1">2</definedName>
    <definedName name="solver_ssz" localSheetId="9" hidden="1">100</definedName>
    <definedName name="solver_tim" localSheetId="9" hidden="1">2147483647</definedName>
    <definedName name="solver_tol" localSheetId="9" hidden="1">0.01</definedName>
    <definedName name="solver_typ" localSheetId="9" hidden="1">2</definedName>
    <definedName name="solver_val" localSheetId="9" hidden="1">0</definedName>
    <definedName name="solver_ver" localSheetId="9" hidden="1">3</definedName>
    <definedName name="Voice_Activated_Total">'All Locations'!$B$6:$E$6</definedName>
    <definedName name="VoiceXP_Fixed_Costs">'Product Mix'!$D$11</definedName>
    <definedName name="VoiceXP_Price">'Product Mix'!$D$6</definedName>
    <definedName name="VoiceXP_Profit">'Product Mix'!$D$17</definedName>
    <definedName name="VoiceXP_Sales">'Product Mix'!$D$7</definedName>
    <definedName name="VoiceXP_Units_Sold">'Product Mix'!$D$5</definedName>
    <definedName name="VoiceXP_Variable_Cost">'Product Mix'!$D$12</definedName>
    <definedName name="VoiceXP10_Fixed_Costs">'Product Mix'!$E$11</definedName>
    <definedName name="VoiceXP10_Price">'Product Mix'!$E$6</definedName>
    <definedName name="VoiceXP10_Profit">'Product Mix'!$E$17</definedName>
    <definedName name="VoiceXP10_Sales">'Product Mix'!$E$7</definedName>
    <definedName name="VoiceXP10_Units_Sold">'Product Mix'!$E$5</definedName>
    <definedName name="VoiceXP10_Variable_Cost">'Product Mix'!$E$12</definedName>
    <definedName name="Waterproof_Fixed_Costs">'Product Mix'!$F$11</definedName>
    <definedName name="Waterproof_Price">'Product Mix'!$F$6</definedName>
    <definedName name="Waterproof_Profit">'Product Mix'!$F$17</definedName>
    <definedName name="Waterproof_Sales">'Product Mix'!$F$7</definedName>
    <definedName name="Waterproof_Total">'All Locations'!$B$7:$E$7</definedName>
    <definedName name="Waterproof_Units_Sold">'Product Mix'!$F$5</definedName>
    <definedName name="Waterproof_Variable_Cost">'Product Mix'!$F$12</definedName>
  </definedNames>
  <calcPr calcId="181029" calcMode="manual"/>
  <pivotCaches>
    <pivotCache cacheId="0" r:id="rId15"/>
    <pivotCache cacheId="1" r:id="rId16"/>
  </pivotCaches>
  <extLst>
    <ext xmlns:x14="http://schemas.microsoft.com/office/spreadsheetml/2009/9/main" uri="{BBE1A952-AA13-448e-AADC-164F8A28A991}">
      <x14:slicerCaches>
        <x14:slicerCache r:id="rId1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21" i="9" l="1"/>
  <c r="A20" i="9"/>
  <c r="A17" i="9" a="1"/>
  <c r="A17" i="9" s="1"/>
  <c r="A16" i="9" a="1"/>
  <c r="A16" i="9" s="1"/>
  <c r="A15" i="9"/>
  <c r="B17" i="11"/>
  <c r="G5" i="7"/>
  <c r="G5" i="8" l="1"/>
  <c r="G7" i="8"/>
  <c r="G8" i="8"/>
  <c r="G12" i="8"/>
  <c r="G14" i="8"/>
  <c r="G19" i="8"/>
  <c r="G25" i="8"/>
  <c r="G30" i="8"/>
  <c r="G34" i="8"/>
  <c r="G38" i="8"/>
  <c r="G11" i="8"/>
  <c r="G23" i="8"/>
  <c r="G6" i="8"/>
  <c r="G10" i="8"/>
  <c r="G15" i="8"/>
  <c r="G16" i="8"/>
  <c r="G18" i="8"/>
  <c r="G21" i="8"/>
  <c r="G22" i="8"/>
  <c r="G24" i="8"/>
  <c r="G26" i="8"/>
  <c r="G27" i="8"/>
  <c r="G29" i="8"/>
  <c r="G33" i="8"/>
  <c r="G35" i="8"/>
  <c r="G36" i="8"/>
  <c r="G37" i="8"/>
  <c r="G17" i="8"/>
  <c r="G28" i="8"/>
  <c r="G9" i="8"/>
  <c r="G13" i="8"/>
  <c r="G20" i="8"/>
  <c r="G31" i="8"/>
  <c r="G32" i="8"/>
  <c r="G39" i="8"/>
  <c r="B7" i="7" l="1"/>
  <c r="E6" i="7"/>
  <c r="E7" i="7"/>
  <c r="D6" i="7"/>
  <c r="D7" i="7"/>
  <c r="C6" i="7"/>
  <c r="C7" i="7"/>
  <c r="B6" i="7"/>
  <c r="F6" i="7" s="1"/>
  <c r="C5" i="7"/>
  <c r="D5" i="7"/>
  <c r="E5" i="7"/>
  <c r="B5" i="7"/>
  <c r="F5" i="7" s="1"/>
  <c r="F6" i="5"/>
  <c r="F6" i="6"/>
  <c r="F6" i="1"/>
  <c r="F7" i="5"/>
  <c r="F7" i="6"/>
  <c r="F7" i="1"/>
  <c r="F5" i="5"/>
  <c r="F5" i="6"/>
  <c r="F5" i="1"/>
  <c r="F7" i="7" l="1"/>
  <c r="B11" i="11"/>
  <c r="B13" i="11" s="1"/>
  <c r="B16" i="11" s="1"/>
  <c r="B7" i="11"/>
  <c r="B20" i="11" s="1"/>
  <c r="F13" i="10"/>
  <c r="F14" i="10" s="1"/>
  <c r="C10" i="10"/>
  <c r="C13" i="10" s="1"/>
  <c r="C14" i="10" s="1"/>
  <c r="D10" i="10"/>
  <c r="D13" i="10" s="1"/>
  <c r="D14" i="10" s="1"/>
  <c r="E10" i="10"/>
  <c r="E13" i="10" s="1"/>
  <c r="E14" i="10" s="1"/>
  <c r="F10" i="10"/>
  <c r="B10" i="10"/>
  <c r="B13" i="10" s="1"/>
  <c r="B14" i="10" s="1"/>
  <c r="E7" i="10"/>
  <c r="F7" i="10"/>
  <c r="C7" i="10"/>
  <c r="D7" i="10"/>
  <c r="B7" i="10"/>
  <c r="D8" i="9"/>
  <c r="D10" i="9" s="1"/>
  <c r="D7" i="9"/>
  <c r="C8" i="9"/>
  <c r="C10" i="9" s="1"/>
  <c r="C7" i="9"/>
  <c r="B8" i="9"/>
  <c r="B10" i="9" s="1"/>
  <c r="B7" i="9"/>
  <c r="E5" i="9"/>
  <c r="A19" i="9" s="1"/>
  <c r="C16" i="10" l="1"/>
  <c r="C17" i="10" s="1"/>
  <c r="E16" i="10"/>
  <c r="E17" i="10" s="1"/>
  <c r="D16" i="10"/>
  <c r="D17" i="10" s="1"/>
  <c r="E10" i="9"/>
  <c r="A18" i="9" s="1"/>
  <c r="B16" i="10"/>
  <c r="B17" i="10" s="1"/>
  <c r="B21" i="11"/>
  <c r="B22" i="11"/>
  <c r="D4" i="11" s="1"/>
  <c r="F16" i="10"/>
  <c r="F17" i="10" s="1"/>
  <c r="C8" i="7"/>
  <c r="C12" i="7" s="1"/>
  <c r="D8" i="7"/>
  <c r="D12" i="7" s="1"/>
  <c r="E8" i="7"/>
  <c r="E12" i="7" s="1"/>
  <c r="F8" i="7"/>
  <c r="F8" i="6"/>
  <c r="E8" i="6"/>
  <c r="D8" i="6"/>
  <c r="C8" i="6"/>
  <c r="B8" i="6"/>
  <c r="F8" i="5"/>
  <c r="E8" i="5"/>
  <c r="D8" i="5"/>
  <c r="C8" i="5"/>
  <c r="B8" i="5"/>
  <c r="C8" i="1"/>
  <c r="D8" i="1"/>
  <c r="E8" i="1"/>
  <c r="F8" i="1"/>
  <c r="B8" i="1"/>
  <c r="B8" i="7"/>
  <c r="B12" i="7" s="1"/>
</calcChain>
</file>

<file path=xl/sharedStrings.xml><?xml version="1.0" encoding="utf-8"?>
<sst xmlns="http://schemas.openxmlformats.org/spreadsheetml/2006/main" count="432" uniqueCount="229">
  <si>
    <t>Author:</t>
  </si>
  <si>
    <t>Marita Ebrilian</t>
  </si>
  <si>
    <t>Note: Do not edit this sheet. If your name does not appear in cell B6, please download a new copy of the file from the SAM website.</t>
  </si>
  <si>
    <t>NewSight Consulting</t>
  </si>
  <si>
    <t>ANALYZE DATA WITH TABLES AND WHAT-IF TOOLS</t>
  </si>
  <si>
    <t>Type</t>
  </si>
  <si>
    <t>Q1</t>
  </si>
  <si>
    <t>Q2</t>
  </si>
  <si>
    <t>Q3</t>
  </si>
  <si>
    <t>Q4</t>
  </si>
  <si>
    <t>Total</t>
  </si>
  <si>
    <t>Mini</t>
  </si>
  <si>
    <t>Voice-activated</t>
  </si>
  <si>
    <t>Waterproof</t>
  </si>
  <si>
    <t>in $000</t>
  </si>
  <si>
    <t>Managers</t>
  </si>
  <si>
    <t>Country</t>
  </si>
  <si>
    <t>Name</t>
  </si>
  <si>
    <t>Location</t>
  </si>
  <si>
    <t>Email Address</t>
  </si>
  <si>
    <t>U.S.</t>
  </si>
  <si>
    <t>Canada</t>
  </si>
  <si>
    <t>Mexico</t>
  </si>
  <si>
    <t>Management Details</t>
  </si>
  <si>
    <t>2020 Total</t>
  </si>
  <si>
    <t>Todd Fenton</t>
  </si>
  <si>
    <t>Natalie Pierre</t>
  </si>
  <si>
    <t>Vicente Medina</t>
  </si>
  <si>
    <t>Windsor</t>
  </si>
  <si>
    <t>Knoxville</t>
  </si>
  <si>
    <t>Juarez</t>
  </si>
  <si>
    <t>tfenton@example.com</t>
  </si>
  <si>
    <t>npierre@example.com</t>
  </si>
  <si>
    <t>vmedina@example.com</t>
  </si>
  <si>
    <t>Channel Type</t>
  </si>
  <si>
    <t>Product</t>
  </si>
  <si>
    <t>Amount</t>
  </si>
  <si>
    <t>2021 Sales: United States</t>
  </si>
  <si>
    <t>2021 Sales: Canada</t>
  </si>
  <si>
    <t>2021 Sales: Mexico</t>
  </si>
  <si>
    <t>2021 Sales: All Locations</t>
  </si>
  <si>
    <t>Date</t>
  </si>
  <si>
    <t>Promotion?</t>
  </si>
  <si>
    <t>DIG website</t>
  </si>
  <si>
    <t>Other website</t>
  </si>
  <si>
    <t>Store</t>
  </si>
  <si>
    <t>DW-1033</t>
  </si>
  <si>
    <t>Mini 2</t>
  </si>
  <si>
    <t>Voice XP</t>
  </si>
  <si>
    <t>OW-1041</t>
  </si>
  <si>
    <t>DW-1039</t>
  </si>
  <si>
    <t>Mini 1</t>
  </si>
  <si>
    <t>ST-1134</t>
  </si>
  <si>
    <t>DW-1040</t>
  </si>
  <si>
    <t>Voice XP10</t>
  </si>
  <si>
    <t>OW-1047</t>
  </si>
  <si>
    <t>DW-1049</t>
  </si>
  <si>
    <t>ST-1142</t>
  </si>
  <si>
    <t>DW-1053</t>
  </si>
  <si>
    <t>OW-1102</t>
  </si>
  <si>
    <t>OW-1104</t>
  </si>
  <si>
    <t>OW-1108</t>
  </si>
  <si>
    <t>DW-1059</t>
  </si>
  <si>
    <t>Sale ID</t>
  </si>
  <si>
    <t>ST-1148</t>
  </si>
  <si>
    <t>OW-1123</t>
  </si>
  <si>
    <t>OW-1126</t>
  </si>
  <si>
    <t>OW-1130</t>
  </si>
  <si>
    <t>DW-1061</t>
  </si>
  <si>
    <t>OW-1132</t>
  </si>
  <si>
    <t>OW-1134</t>
  </si>
  <si>
    <t>OW-1139</t>
  </si>
  <si>
    <t>DW-1062</t>
  </si>
  <si>
    <t>ST-1151</t>
  </si>
  <si>
    <t>ST-1152</t>
  </si>
  <si>
    <t>OW-1141</t>
  </si>
  <si>
    <t>DW-1065</t>
  </si>
  <si>
    <t>OW-1144</t>
  </si>
  <si>
    <t>OW-1145</t>
  </si>
  <si>
    <t>OW-1148</t>
  </si>
  <si>
    <t>DW-1066</t>
  </si>
  <si>
    <t>OW-1150</t>
  </si>
  <si>
    <t>DW-1070</t>
  </si>
  <si>
    <t>DW-1071</t>
  </si>
  <si>
    <t>OW-1155</t>
  </si>
  <si>
    <t>ST-1153</t>
  </si>
  <si>
    <t>Product Details</t>
  </si>
  <si>
    <t>Product ID</t>
  </si>
  <si>
    <t>Color</t>
  </si>
  <si>
    <t>No. of Speakers</t>
  </si>
  <si>
    <t>Retail Price</t>
  </si>
  <si>
    <t>M2016</t>
  </si>
  <si>
    <t>Black</t>
  </si>
  <si>
    <t>M2018</t>
  </si>
  <si>
    <t>Silver</t>
  </si>
  <si>
    <t>M2020</t>
  </si>
  <si>
    <t>White</t>
  </si>
  <si>
    <t>M2205</t>
  </si>
  <si>
    <t>M2210</t>
  </si>
  <si>
    <t>M2215</t>
  </si>
  <si>
    <t>Voice XP 10</t>
  </si>
  <si>
    <t>V3010</t>
  </si>
  <si>
    <t>V3012</t>
  </si>
  <si>
    <t>V3220</t>
  </si>
  <si>
    <t>V3225</t>
  </si>
  <si>
    <t>W4150</t>
  </si>
  <si>
    <t>W4155</t>
  </si>
  <si>
    <t>Monthly Sales: January 2022</t>
  </si>
  <si>
    <t>Performance</t>
  </si>
  <si>
    <t>Revenue Amts</t>
  </si>
  <si>
    <t>Poor</t>
  </si>
  <si>
    <t>Rating</t>
  </si>
  <si>
    <t>Good</t>
  </si>
  <si>
    <t>Fair</t>
  </si>
  <si>
    <t>Very good</t>
  </si>
  <si>
    <t>Fantastic</t>
  </si>
  <si>
    <t>Virtual Assistant Suppliers</t>
  </si>
  <si>
    <t>Jenji Manufacturing</t>
  </si>
  <si>
    <t>AS&amp;P Electronics</t>
  </si>
  <si>
    <t>Hancock Global</t>
  </si>
  <si>
    <t>Units Produced</t>
  </si>
  <si>
    <t>Fixed costs</t>
  </si>
  <si>
    <t>Variable costs</t>
  </si>
  <si>
    <t>Fixed costs per unit</t>
  </si>
  <si>
    <t>Variable cost per unit</t>
  </si>
  <si>
    <t>Total costs</t>
  </si>
  <si>
    <t>Minimum total cost model</t>
  </si>
  <si>
    <t>Revenue</t>
  </si>
  <si>
    <t>Units sold</t>
  </si>
  <si>
    <t>Price per unit</t>
  </si>
  <si>
    <t>Total sales</t>
  </si>
  <si>
    <t>Cost of goods sold</t>
  </si>
  <si>
    <t>Units manufactured</t>
  </si>
  <si>
    <t>Total profit</t>
  </si>
  <si>
    <t>Profit per unit sold</t>
  </si>
  <si>
    <t>New Product: Virtual Assistant</t>
  </si>
  <si>
    <t>Sales</t>
  </si>
  <si>
    <t>Expenses</t>
  </si>
  <si>
    <t>Variable expenses</t>
  </si>
  <si>
    <t>Total variable costs</t>
  </si>
  <si>
    <t>Fixed Expenses</t>
  </si>
  <si>
    <t>Total fixed cost</t>
  </si>
  <si>
    <t>Total expenses</t>
  </si>
  <si>
    <t>Total expense per unit sold</t>
  </si>
  <si>
    <t>Profit</t>
  </si>
  <si>
    <t>Gross profit</t>
  </si>
  <si>
    <t>Virtual Assistant: Gross Profit Analysis</t>
  </si>
  <si>
    <t>`</t>
  </si>
  <si>
    <r>
      <rPr>
        <b/>
        <sz val="10"/>
        <color theme="0"/>
        <rFont val="Century Gothic"/>
        <family val="2"/>
      </rPr>
      <t>New Perspectives Excel 2019</t>
    </r>
    <r>
      <rPr>
        <sz val="10"/>
        <color theme="0"/>
        <rFont val="Century Gothic"/>
        <family val="2"/>
      </rPr>
      <t xml:space="preserve"> | Modules 5-8: SAM Capstone Project 1a</t>
    </r>
  </si>
  <si>
    <t>Grand Total</t>
  </si>
  <si>
    <t>Row Labels</t>
  </si>
  <si>
    <t>Channel</t>
  </si>
  <si>
    <t>Mini1_Price</t>
  </si>
  <si>
    <t>Mini2_Price</t>
  </si>
  <si>
    <t>VoiceXP_Price</t>
  </si>
  <si>
    <t>VoiceXP10_Price</t>
  </si>
  <si>
    <t>Waterproof_Price</t>
  </si>
  <si>
    <t>Mini1_Fixed_Costs</t>
  </si>
  <si>
    <t>Mini2_Fixed_Costs</t>
  </si>
  <si>
    <t>VoiceXP_Fixed_Costs</t>
  </si>
  <si>
    <t>VoiceXP10_Fixed_Costs</t>
  </si>
  <si>
    <t>Waterproof_Fixed_Costs</t>
  </si>
  <si>
    <t>Mini1_Variable_Cost</t>
  </si>
  <si>
    <t>Mini2_Variable_Cost</t>
  </si>
  <si>
    <t>VoiceXP_Variable_Cost</t>
  </si>
  <si>
    <t>VoiceXP10_Variable_Cost</t>
  </si>
  <si>
    <t>Waterproof_Variable_Cost</t>
  </si>
  <si>
    <t>Mini1_Profit</t>
  </si>
  <si>
    <t>Mini2_Profit</t>
  </si>
  <si>
    <t>VoiceXP_Profit</t>
  </si>
  <si>
    <t>VoiceXP10_Profit</t>
  </si>
  <si>
    <t>Waterproof_Profit</t>
  </si>
  <si>
    <t>Current</t>
  </si>
  <si>
    <t>Created by Your Name on 11/11/2018</t>
  </si>
  <si>
    <t>Raise Prices</t>
  </si>
  <si>
    <t>Reduced Cost</t>
  </si>
  <si>
    <t>Created by Marita Ebrilian on 4/22/2020</t>
  </si>
  <si>
    <t>Scenario Summary</t>
  </si>
  <si>
    <t>Changing Cells:</t>
  </si>
  <si>
    <t>Current Values:</t>
  </si>
  <si>
    <t>Result Cells:</t>
  </si>
  <si>
    <t>Notes:  Current Values column represents values of changing cells at</t>
  </si>
  <si>
    <t>time Scenario Summary Report was created.  Changing cells for each</t>
  </si>
  <si>
    <t>scenario are highlighted in gray.</t>
  </si>
  <si>
    <t>$B$6:$F$6,$B$11:$F$12 by</t>
  </si>
  <si>
    <t>(All)</t>
  </si>
  <si>
    <t>Sales (000s)</t>
  </si>
  <si>
    <t>Microsoft Excel 16.0 Answer Report</t>
  </si>
  <si>
    <t>Worksheet: [NP_EX19_CS5-8a_MaritaEbrilian_2.xlsx]Suppliers</t>
  </si>
  <si>
    <t>Report Created: 4/24/2020 1:07:32 AM</t>
  </si>
  <si>
    <t>Result: Solver found a solution.  All Constraints and optimality conditions are satisfied.</t>
  </si>
  <si>
    <t>Solver Engine</t>
  </si>
  <si>
    <t>Engine: GRG Nonlinear</t>
  </si>
  <si>
    <t>Solution Time: 0.032 Seconds.</t>
  </si>
  <si>
    <t>Iterations: 0 Subproblems: 0</t>
  </si>
  <si>
    <t>Solver Options</t>
  </si>
  <si>
    <t>Max Time Unlimited,  Iterations Unlimited, Precision 0.000001</t>
  </si>
  <si>
    <t xml:space="preserve"> Convergence 0.0001, Population Size 100, Random Seed 0, Derivatives Central</t>
  </si>
  <si>
    <t>Max Subproblems Unlimited, Max Integer Sols Unlimited, Integer Tolerance 1%, Assume NonNegative</t>
  </si>
  <si>
    <t>Objective Cell (Min)</t>
  </si>
  <si>
    <t>NONE</t>
  </si>
  <si>
    <t>Variable Cells</t>
  </si>
  <si>
    <t>Cell</t>
  </si>
  <si>
    <t>Original Value</t>
  </si>
  <si>
    <t>Final Value</t>
  </si>
  <si>
    <t>Integer</t>
  </si>
  <si>
    <t>Constraints</t>
  </si>
  <si>
    <t>Cell Value</t>
  </si>
  <si>
    <t>Formula</t>
  </si>
  <si>
    <t>Status</t>
  </si>
  <si>
    <t>Slack</t>
  </si>
  <si>
    <t>$B$5</t>
  </si>
  <si>
    <t>Units Produced Jenji Manufacturing</t>
  </si>
  <si>
    <t>$C$5</t>
  </si>
  <si>
    <t>Units Produced AS&amp;P Electronics</t>
  </si>
  <si>
    <t>$D$5</t>
  </si>
  <si>
    <t>Units Produced Hancock Global</t>
  </si>
  <si>
    <t>$E$10</t>
  </si>
  <si>
    <t>Total costs Total</t>
  </si>
  <si>
    <t>$E$10&lt;=925000</t>
  </si>
  <si>
    <t>Not Binding</t>
  </si>
  <si>
    <t>$E$5</t>
  </si>
  <si>
    <t>Units Produced Total</t>
  </si>
  <si>
    <t>$E$5&gt;=11000</t>
  </si>
  <si>
    <t>Binding</t>
  </si>
  <si>
    <t>$B$5&lt;=4000</t>
  </si>
  <si>
    <t>$C$5&lt;=4000</t>
  </si>
  <si>
    <t>$D$5&lt;=4000</t>
  </si>
  <si>
    <t>$B$5:$D$5=Integer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</si>
</sst>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00"/>
    <numFmt numFmtId="167" formatCode="&quot;$&quot;#,##0;[Red]&quot;$&quot;#,##0"/>
  </numFmts>
  <fonts count="28" x14ac:knownFonts="1">
    <font>
      <sz val="11"/>
      <color theme="1"/>
      <name val="Franklin Gothic Book"/>
      <family val="2"/>
      <scheme val="minor"/>
    </font>
    <font>
      <sz val="11"/>
      <color theme="1"/>
      <name val="Franklin Gothic Book"/>
      <family val="2"/>
      <scheme val="minor"/>
    </font>
    <font>
      <sz val="18"/>
      <color theme="3"/>
      <name val="Franklin Gothic Medium"/>
      <family val="2"/>
      <scheme val="major"/>
    </font>
    <font>
      <b/>
      <sz val="11"/>
      <color theme="0"/>
      <name val="Franklin Gothic Book"/>
      <family val="2"/>
      <scheme val="minor"/>
    </font>
    <font>
      <b/>
      <sz val="11"/>
      <color theme="1"/>
      <name val="Franklin Gothic Book"/>
      <family val="2"/>
      <scheme val="minor"/>
    </font>
    <font>
      <sz val="11"/>
      <color theme="0"/>
      <name val="Franklin Gothic Book"/>
      <family val="2"/>
      <scheme val="minor"/>
    </font>
    <font>
      <sz val="10"/>
      <name val="Arial"/>
      <family val="2"/>
    </font>
    <font>
      <sz val="10"/>
      <color theme="0"/>
      <name val="Century Gothic"/>
      <family val="2"/>
    </font>
    <font>
      <b/>
      <sz val="10"/>
      <color theme="0"/>
      <name val="Century Gothic"/>
      <family val="2"/>
    </font>
    <font>
      <sz val="10"/>
      <name val="Century Gothic"/>
      <family val="2"/>
    </font>
    <font>
      <sz val="28"/>
      <color rgb="FF0070C0"/>
      <name val="Century Gothic"/>
      <family val="2"/>
    </font>
    <font>
      <sz val="10"/>
      <color rgb="FF0070C0"/>
      <name val="Century Gothic"/>
      <family val="2"/>
    </font>
    <font>
      <sz val="11"/>
      <color rgb="FF000000"/>
      <name val="Century Gothic"/>
      <family val="2"/>
    </font>
    <font>
      <sz val="11"/>
      <color rgb="FF4B4C4C"/>
      <name val="Century Gothic"/>
      <family val="2"/>
    </font>
    <font>
      <i/>
      <sz val="10"/>
      <color rgb="FFCC6600"/>
      <name val="Century Gothic"/>
      <family val="2"/>
    </font>
    <font>
      <i/>
      <sz val="10"/>
      <name val="Century Gothic"/>
      <family val="2"/>
    </font>
    <font>
      <sz val="11"/>
      <color theme="1" tint="0.14999847407452621"/>
      <name val="Franklin Gothic Book"/>
      <family val="2"/>
      <scheme val="minor"/>
    </font>
    <font>
      <sz val="18"/>
      <color theme="1" tint="0.14999847407452621"/>
      <name val="Franklin Gothic Medium"/>
      <family val="2"/>
      <scheme val="major"/>
    </font>
    <font>
      <b/>
      <sz val="11"/>
      <color theme="1" tint="0.14999847407452621"/>
      <name val="Franklin Gothic Book"/>
      <family val="2"/>
      <scheme val="minor"/>
    </font>
    <font>
      <i/>
      <sz val="11"/>
      <color theme="1" tint="0.14999847407452621"/>
      <name val="Franklin Gothic Book"/>
      <family val="2"/>
      <scheme val="minor"/>
    </font>
    <font>
      <u/>
      <sz val="11"/>
      <color theme="10"/>
      <name val="Franklin Gothic Book"/>
      <family val="2"/>
      <scheme val="minor"/>
    </font>
    <font>
      <sz val="11"/>
      <name val="Franklin Gothic Book"/>
      <family val="2"/>
      <scheme val="minor"/>
    </font>
    <font>
      <b/>
      <sz val="12"/>
      <color indexed="9"/>
      <name val="Franklin Gothic Book"/>
      <family val="2"/>
      <scheme val="minor"/>
    </font>
    <font>
      <b/>
      <sz val="11"/>
      <color indexed="8"/>
      <name val="Franklin Gothic Book"/>
      <family val="2"/>
      <scheme val="minor"/>
    </font>
    <font>
      <b/>
      <sz val="11"/>
      <color indexed="18"/>
      <name val="Franklin Gothic Book"/>
      <family val="2"/>
      <scheme val="minor"/>
    </font>
    <font>
      <sz val="10"/>
      <color indexed="9"/>
      <name val="Franklin Gothic Book"/>
      <family val="2"/>
      <scheme val="minor"/>
    </font>
    <font>
      <sz val="8"/>
      <color theme="1"/>
      <name val="Franklin Gothic Book"/>
      <family val="2"/>
      <scheme val="minor"/>
    </font>
    <font>
      <b/>
      <sz val="11"/>
      <color indexed="18"/>
      <name val="Franklin Gothic Book"/>
      <family val="2"/>
      <scheme val="minor"/>
    </font>
  </fonts>
  <fills count="12">
    <fill>
      <patternFill patternType="none"/>
    </fill>
    <fill>
      <patternFill patternType="gray125"/>
    </fill>
    <fill>
      <patternFill patternType="solid">
        <fgColor theme="9"/>
      </patternFill>
    </fill>
    <fill>
      <patternFill patternType="solid">
        <fgColor theme="9" tint="0.39997558519241921"/>
        <bgColor indexed="65"/>
      </patternFill>
    </fill>
    <fill>
      <patternFill patternType="solid">
        <fgColor rgb="FFE34601"/>
        <bgColor indexed="64"/>
      </patternFill>
    </fill>
    <fill>
      <patternFill patternType="solid">
        <fgColor theme="0"/>
        <bgColor indexed="64"/>
      </patternFill>
    </fill>
    <fill>
      <patternFill patternType="solid">
        <fgColor theme="0"/>
        <bgColor theme="0"/>
      </patternFill>
    </fill>
    <fill>
      <patternFill patternType="solid">
        <fgColor theme="9" tint="0.59999389629810485"/>
        <bgColor indexed="64"/>
      </patternFill>
    </fill>
    <fill>
      <patternFill patternType="solid">
        <fgColor theme="9" tint="0.39997558519241921"/>
        <bgColor indexed="64"/>
      </patternFill>
    </fill>
    <fill>
      <patternFill patternType="solid">
        <fgColor indexed="20"/>
        <bgColor indexed="24"/>
      </patternFill>
    </fill>
    <fill>
      <patternFill patternType="solid">
        <fgColor indexed="22"/>
        <bgColor indexed="24"/>
      </patternFill>
    </fill>
    <fill>
      <patternFill patternType="solid">
        <fgColor indexed="22"/>
        <bgColor indexed="7"/>
      </patternFill>
    </fill>
  </fills>
  <borders count="29">
    <border>
      <left/>
      <right/>
      <top/>
      <bottom/>
      <diagonal/>
    </border>
    <border>
      <left/>
      <right/>
      <top style="thin">
        <color theme="4"/>
      </top>
      <bottom style="double">
        <color theme="4"/>
      </bottom>
      <diagonal/>
    </border>
    <border>
      <left/>
      <right/>
      <top/>
      <bottom style="thin">
        <color rgb="FFE34601"/>
      </bottom>
      <diagonal/>
    </border>
    <border>
      <left/>
      <right style="thick">
        <color rgb="FF93A5B2"/>
      </right>
      <top/>
      <bottom style="thin">
        <color rgb="FFE34601"/>
      </bottom>
      <diagonal/>
    </border>
    <border>
      <left/>
      <right style="thick">
        <color rgb="FF93A5B2"/>
      </right>
      <top/>
      <bottom/>
      <diagonal/>
    </border>
    <border>
      <left/>
      <right/>
      <top/>
      <bottom style="thin">
        <color rgb="FF93A5B2"/>
      </bottom>
      <diagonal/>
    </border>
    <border>
      <left/>
      <right/>
      <top/>
      <bottom style="thick">
        <color rgb="FF93A5B2"/>
      </bottom>
      <diagonal/>
    </border>
    <border>
      <left/>
      <right style="thick">
        <color rgb="FF93A5B2"/>
      </right>
      <top/>
      <bottom style="thick">
        <color rgb="FF93A5B2"/>
      </bottom>
      <diagonal/>
    </border>
    <border>
      <left/>
      <right/>
      <top style="thin">
        <color theme="9"/>
      </top>
      <bottom style="double">
        <color theme="9"/>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diagonal/>
    </border>
    <border>
      <left/>
      <right style="thin">
        <color theme="9"/>
      </right>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theme="9"/>
      </left>
      <right style="thin">
        <color theme="9"/>
      </right>
      <top/>
      <bottom/>
      <diagonal/>
    </border>
    <border>
      <left style="thin">
        <color theme="9"/>
      </left>
      <right style="thin">
        <color theme="9"/>
      </right>
      <top style="thin">
        <color theme="9"/>
      </top>
      <bottom style="double">
        <color theme="9"/>
      </bottom>
      <diagonal/>
    </border>
    <border>
      <left style="thin">
        <color theme="0"/>
      </left>
      <right/>
      <top/>
      <bottom style="thick">
        <color theme="0"/>
      </bottom>
      <diagonal/>
    </border>
    <border>
      <left/>
      <right/>
      <top/>
      <bottom style="medium">
        <color theme="9"/>
      </bottom>
      <diagonal/>
    </border>
    <border>
      <left/>
      <right/>
      <top style="thin">
        <color theme="9"/>
      </top>
      <bottom style="thin">
        <color theme="9"/>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23"/>
      </top>
      <bottom style="medium">
        <color indexed="23"/>
      </bottom>
      <diagonal/>
    </border>
    <border>
      <left/>
      <right/>
      <top style="thin">
        <color indexed="23"/>
      </top>
      <bottom/>
      <diagonal/>
    </border>
    <border>
      <left/>
      <right/>
      <top style="thin">
        <color indexed="23"/>
      </top>
      <bottom style="medium">
        <color indexed="23"/>
      </bottom>
      <diagonal/>
    </border>
  </borders>
  <cellStyleXfs count="11">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xf numFmtId="0" fontId="4" fillId="0" borderId="1" applyNumberFormat="0" applyFill="0" applyAlignment="0" applyProtection="0"/>
    <xf numFmtId="0" fontId="5" fillId="2" borderId="0" applyNumberFormat="0" applyBorder="0" applyAlignment="0" applyProtection="0"/>
    <xf numFmtId="0" fontId="5" fillId="3" borderId="0" applyNumberFormat="0" applyBorder="0" applyAlignment="0" applyProtection="0"/>
    <xf numFmtId="0" fontId="6" fillId="0" borderId="0"/>
    <xf numFmtId="0" fontId="10" fillId="5" borderId="0">
      <alignment vertical="top" wrapText="1"/>
    </xf>
    <xf numFmtId="0" fontId="12" fillId="5" borderId="0">
      <alignment vertical="top" wrapText="1"/>
    </xf>
    <xf numFmtId="0" fontId="20" fillId="0" borderId="0" applyNumberFormat="0" applyFill="0" applyBorder="0" applyAlignment="0" applyProtection="0"/>
  </cellStyleXfs>
  <cellXfs count="128">
    <xf numFmtId="0" fontId="0" fillId="0" borderId="0" xfId="0"/>
    <xf numFmtId="0" fontId="7" fillId="4" borderId="2" xfId="7" applyFont="1" applyFill="1" applyBorder="1" applyAlignment="1">
      <alignment vertical="center"/>
    </xf>
    <xf numFmtId="0" fontId="9" fillId="4" borderId="3" xfId="7" applyFont="1" applyFill="1" applyBorder="1" applyAlignment="1">
      <alignment horizontal="left"/>
    </xf>
    <xf numFmtId="0" fontId="6" fillId="0" borderId="0" xfId="7" applyFill="1"/>
    <xf numFmtId="0" fontId="9" fillId="0" borderId="0" xfId="7" applyFont="1" applyFill="1" applyBorder="1" applyAlignment="1">
      <alignment vertical="center"/>
    </xf>
    <xf numFmtId="0" fontId="9" fillId="5" borderId="4" xfId="7" applyFont="1" applyFill="1" applyBorder="1" applyAlignment="1">
      <alignment horizontal="left"/>
    </xf>
    <xf numFmtId="0" fontId="9" fillId="5" borderId="0" xfId="7" applyFont="1" applyFill="1" applyBorder="1" applyAlignment="1">
      <alignment horizontal="left"/>
    </xf>
    <xf numFmtId="0" fontId="10" fillId="5" borderId="0" xfId="8" applyBorder="1" applyAlignment="1">
      <alignment horizontal="left" vertical="top" wrapText="1"/>
    </xf>
    <xf numFmtId="0" fontId="11" fillId="5" borderId="4" xfId="7" applyFont="1" applyFill="1" applyBorder="1" applyAlignment="1">
      <alignment horizontal="left" wrapText="1"/>
    </xf>
    <xf numFmtId="0" fontId="6" fillId="0" borderId="0" xfId="7" applyFill="1" applyAlignment="1">
      <alignment wrapText="1"/>
    </xf>
    <xf numFmtId="0" fontId="13" fillId="5" borderId="0" xfId="9" applyFont="1" applyBorder="1" applyAlignment="1">
      <alignment horizontal="left" vertical="top" wrapText="1"/>
    </xf>
    <xf numFmtId="0" fontId="9" fillId="5" borderId="0" xfId="7" applyFont="1" applyFill="1" applyBorder="1" applyAlignment="1">
      <alignment horizontal="right"/>
    </xf>
    <xf numFmtId="0" fontId="14" fillId="6" borderId="5" xfId="7" applyFont="1" applyFill="1" applyBorder="1" applyAlignment="1">
      <alignment horizontal="left"/>
    </xf>
    <xf numFmtId="0" fontId="3" fillId="2" borderId="0" xfId="5" applyFont="1" applyAlignment="1">
      <alignment horizontal="center"/>
    </xf>
    <xf numFmtId="0" fontId="0" fillId="5" borderId="0" xfId="0" applyFill="1" applyBorder="1"/>
    <xf numFmtId="0" fontId="16" fillId="3" borderId="0" xfId="6" applyFont="1"/>
    <xf numFmtId="0" fontId="16" fillId="3" borderId="0" xfId="6" applyFont="1" applyAlignment="1">
      <alignment horizontal="center"/>
    </xf>
    <xf numFmtId="0" fontId="0" fillId="5" borderId="9" xfId="0" applyFill="1" applyBorder="1"/>
    <xf numFmtId="0" fontId="0" fillId="5" borderId="10" xfId="0" applyFill="1" applyBorder="1"/>
    <xf numFmtId="0" fontId="2" fillId="5" borderId="10" xfId="3" applyFill="1" applyBorder="1" applyAlignment="1"/>
    <xf numFmtId="0" fontId="0" fillId="5" borderId="11" xfId="0" applyFill="1" applyBorder="1"/>
    <xf numFmtId="0" fontId="0" fillId="5" borderId="12" xfId="0" applyFill="1" applyBorder="1"/>
    <xf numFmtId="0" fontId="0" fillId="5" borderId="13" xfId="0" applyFill="1" applyBorder="1"/>
    <xf numFmtId="0" fontId="16" fillId="5" borderId="9" xfId="0" applyFont="1" applyFill="1" applyBorder="1"/>
    <xf numFmtId="0" fontId="16" fillId="5" borderId="10" xfId="0" applyFont="1" applyFill="1" applyBorder="1"/>
    <xf numFmtId="0" fontId="17" fillId="5" borderId="10" xfId="3" applyFont="1" applyFill="1" applyBorder="1" applyAlignment="1"/>
    <xf numFmtId="0" fontId="16" fillId="0" borderId="0" xfId="0" applyFont="1"/>
    <xf numFmtId="0" fontId="16" fillId="5" borderId="12" xfId="0" applyFont="1" applyFill="1" applyBorder="1"/>
    <xf numFmtId="0" fontId="16" fillId="5" borderId="0" xfId="0" applyFont="1" applyFill="1" applyBorder="1"/>
    <xf numFmtId="0" fontId="16" fillId="5" borderId="13" xfId="0" applyFont="1" applyFill="1" applyBorder="1"/>
    <xf numFmtId="164" fontId="16" fillId="0" borderId="0" xfId="2" applyNumberFormat="1" applyFont="1"/>
    <xf numFmtId="165" fontId="16" fillId="0" borderId="0" xfId="1" applyNumberFormat="1" applyFont="1"/>
    <xf numFmtId="0" fontId="18" fillId="0" borderId="8" xfId="4" applyFont="1" applyBorder="1"/>
    <xf numFmtId="164" fontId="18" fillId="0" borderId="8" xfId="2" applyNumberFormat="1" applyFont="1" applyBorder="1"/>
    <xf numFmtId="0" fontId="19" fillId="0" borderId="0" xfId="0" applyFont="1"/>
    <xf numFmtId="164" fontId="16" fillId="0" borderId="0" xfId="2" applyNumberFormat="1" applyFont="1" applyBorder="1"/>
    <xf numFmtId="165" fontId="16" fillId="0" borderId="0" xfId="1" applyNumberFormat="1" applyFont="1" applyBorder="1"/>
    <xf numFmtId="164" fontId="16" fillId="0" borderId="17" xfId="2" applyNumberFormat="1" applyFont="1" applyBorder="1"/>
    <xf numFmtId="165" fontId="16" fillId="0" borderId="17" xfId="1" applyNumberFormat="1" applyFont="1" applyBorder="1"/>
    <xf numFmtId="164" fontId="18" fillId="0" borderId="18" xfId="2" applyNumberFormat="1" applyFont="1" applyBorder="1"/>
    <xf numFmtId="0" fontId="20" fillId="0" borderId="0" xfId="10"/>
    <xf numFmtId="0" fontId="21" fillId="0" borderId="0" xfId="0" applyFont="1"/>
    <xf numFmtId="14" fontId="21" fillId="0" borderId="0" xfId="0" applyNumberFormat="1" applyFont="1"/>
    <xf numFmtId="0" fontId="18" fillId="3" borderId="19" xfId="6" applyFont="1" applyFill="1" applyBorder="1" applyAlignment="1">
      <alignment horizontal="center"/>
    </xf>
    <xf numFmtId="0" fontId="5" fillId="2" borderId="0" xfId="5"/>
    <xf numFmtId="0" fontId="21" fillId="0" borderId="0" xfId="0" applyFont="1" applyAlignment="1">
      <alignment horizontal="center"/>
    </xf>
    <xf numFmtId="44" fontId="16" fillId="0" borderId="0" xfId="2" applyFont="1"/>
    <xf numFmtId="0" fontId="16" fillId="8" borderId="0" xfId="0" applyFont="1" applyFill="1"/>
    <xf numFmtId="0" fontId="16" fillId="7" borderId="0" xfId="0" applyFont="1" applyFill="1" applyAlignment="1">
      <alignment horizontal="center"/>
    </xf>
    <xf numFmtId="0" fontId="0" fillId="5" borderId="0" xfId="0" applyFill="1"/>
    <xf numFmtId="0" fontId="0" fillId="5" borderId="14" xfId="0" applyFill="1" applyBorder="1"/>
    <xf numFmtId="0" fontId="0" fillId="5" borderId="15" xfId="0" applyFill="1" applyBorder="1"/>
    <xf numFmtId="0" fontId="0" fillId="5" borderId="16" xfId="0" applyFill="1" applyBorder="1"/>
    <xf numFmtId="0" fontId="16" fillId="0" borderId="20" xfId="0" applyFont="1" applyBorder="1"/>
    <xf numFmtId="165" fontId="16" fillId="0" borderId="20" xfId="1" applyNumberFormat="1" applyFont="1" applyBorder="1"/>
    <xf numFmtId="0" fontId="16" fillId="0" borderId="0" xfId="0" applyFont="1" applyAlignment="1">
      <alignment horizontal="left" indent="1"/>
    </xf>
    <xf numFmtId="44" fontId="18" fillId="0" borderId="8" xfId="2" applyFont="1" applyBorder="1"/>
    <xf numFmtId="44" fontId="16" fillId="0" borderId="0" xfId="2" applyNumberFormat="1" applyFont="1"/>
    <xf numFmtId="44" fontId="18" fillId="0" borderId="8" xfId="2" applyNumberFormat="1" applyFont="1" applyBorder="1"/>
    <xf numFmtId="43" fontId="16" fillId="0" borderId="0" xfId="1" applyFont="1"/>
    <xf numFmtId="0" fontId="3" fillId="2" borderId="0" xfId="5" applyFont="1"/>
    <xf numFmtId="0" fontId="16" fillId="7" borderId="0" xfId="0" applyFont="1" applyFill="1"/>
    <xf numFmtId="0" fontId="18" fillId="0" borderId="8" xfId="0" applyFont="1" applyBorder="1"/>
    <xf numFmtId="0" fontId="16" fillId="0" borderId="21" xfId="0" applyFont="1" applyBorder="1"/>
    <xf numFmtId="164" fontId="16" fillId="0" borderId="21" xfId="2" applyNumberFormat="1" applyFont="1" applyBorder="1"/>
    <xf numFmtId="166" fontId="18" fillId="0" borderId="8" xfId="0" applyNumberFormat="1" applyFont="1" applyBorder="1"/>
    <xf numFmtId="44" fontId="0" fillId="0" borderId="0" xfId="2" applyFont="1"/>
    <xf numFmtId="44" fontId="16" fillId="0" borderId="0" xfId="2" applyFont="1" applyAlignment="1">
      <alignment horizontal="left"/>
    </xf>
    <xf numFmtId="0" fontId="16" fillId="5" borderId="11" xfId="0" applyFont="1" applyFill="1" applyBorder="1"/>
    <xf numFmtId="0" fontId="16" fillId="5" borderId="14" xfId="0" applyFont="1" applyFill="1" applyBorder="1"/>
    <xf numFmtId="0" fontId="16" fillId="5" borderId="16" xfId="0" applyFont="1" applyFill="1" applyBorder="1"/>
    <xf numFmtId="0" fontId="18" fillId="0" borderId="0" xfId="0" applyFont="1" applyAlignment="1">
      <alignment horizontal="left" indent="1"/>
    </xf>
    <xf numFmtId="44" fontId="18" fillId="0" borderId="0" xfId="2" applyFont="1"/>
    <xf numFmtId="0" fontId="18" fillId="0" borderId="10" xfId="0" applyFont="1" applyBorder="1" applyAlignment="1">
      <alignment horizontal="left" indent="1"/>
    </xf>
    <xf numFmtId="44" fontId="18" fillId="0" borderId="10" xfId="2" applyFont="1" applyBorder="1"/>
    <xf numFmtId="0" fontId="18" fillId="0" borderId="10" xfId="0" applyFont="1" applyBorder="1"/>
    <xf numFmtId="165" fontId="16" fillId="0" borderId="0" xfId="0" applyNumberFormat="1" applyFont="1"/>
    <xf numFmtId="0" fontId="18" fillId="0" borderId="8" xfId="0" applyFont="1" applyBorder="1" applyAlignment="1">
      <alignment horizontal="left" indent="1"/>
    </xf>
    <xf numFmtId="44" fontId="16" fillId="0" borderId="15" xfId="2" applyFont="1" applyBorder="1"/>
    <xf numFmtId="44" fontId="16" fillId="0" borderId="14" xfId="0" applyNumberFormat="1" applyFont="1" applyBorder="1"/>
    <xf numFmtId="44" fontId="16" fillId="0" borderId="16" xfId="2" applyFont="1" applyBorder="1"/>
    <xf numFmtId="165" fontId="16" fillId="0" borderId="12" xfId="1" applyNumberFormat="1" applyFont="1" applyBorder="1"/>
    <xf numFmtId="165" fontId="16" fillId="0" borderId="14" xfId="1" applyNumberFormat="1" applyFont="1" applyBorder="1"/>
    <xf numFmtId="164" fontId="16" fillId="7" borderId="0" xfId="2" applyNumberFormat="1" applyFont="1" applyFill="1" applyAlignment="1">
      <alignment horizontal="center"/>
    </xf>
    <xf numFmtId="164" fontId="0" fillId="0" borderId="0" xfId="2" applyNumberFormat="1" applyFont="1"/>
    <xf numFmtId="164" fontId="0" fillId="7" borderId="0" xfId="2" applyNumberFormat="1" applyFont="1" applyFill="1"/>
    <xf numFmtId="165" fontId="16" fillId="0" borderId="13" xfId="1" applyNumberFormat="1" applyFont="1" applyBorder="1"/>
    <xf numFmtId="165" fontId="16" fillId="0" borderId="15" xfId="1" applyNumberFormat="1" applyFont="1" applyBorder="1"/>
    <xf numFmtId="165" fontId="16" fillId="0" borderId="16" xfId="1" applyNumberFormat="1" applyFont="1" applyBorder="1"/>
    <xf numFmtId="0" fontId="0" fillId="0" borderId="0" xfId="0" pivotButton="1"/>
    <xf numFmtId="0" fontId="0" fillId="0" borderId="0" xfId="0" applyAlignment="1">
      <alignment horizontal="left"/>
    </xf>
    <xf numFmtId="166" fontId="0" fillId="0" borderId="0" xfId="0" applyNumberFormat="1"/>
    <xf numFmtId="0" fontId="0" fillId="0" borderId="0" xfId="0" applyFill="1" applyBorder="1" applyAlignment="1"/>
    <xf numFmtId="44" fontId="0" fillId="0" borderId="0" xfId="0" applyNumberFormat="1" applyFill="1" applyBorder="1" applyAlignment="1"/>
    <xf numFmtId="166" fontId="0" fillId="0" borderId="0" xfId="0" applyNumberFormat="1" applyFill="1" applyBorder="1" applyAlignment="1"/>
    <xf numFmtId="166" fontId="0" fillId="0" borderId="23" xfId="0" applyNumberFormat="1" applyFill="1" applyBorder="1" applyAlignment="1"/>
    <xf numFmtId="0" fontId="22" fillId="9" borderId="24" xfId="0" applyFont="1" applyFill="1" applyBorder="1" applyAlignment="1">
      <alignment horizontal="left"/>
    </xf>
    <xf numFmtId="0" fontId="22" fillId="9" borderId="22" xfId="0" applyFont="1" applyFill="1" applyBorder="1" applyAlignment="1">
      <alignment horizontal="left"/>
    </xf>
    <xf numFmtId="0" fontId="0" fillId="0" borderId="25" xfId="0" applyFill="1" applyBorder="1" applyAlignment="1"/>
    <xf numFmtId="0" fontId="23" fillId="10" borderId="0" xfId="0" applyFont="1" applyFill="1" applyBorder="1" applyAlignment="1">
      <alignment horizontal="left"/>
    </xf>
    <xf numFmtId="0" fontId="24" fillId="10" borderId="25" xfId="0" applyFont="1" applyFill="1" applyBorder="1" applyAlignment="1">
      <alignment horizontal="left"/>
    </xf>
    <xf numFmtId="0" fontId="23" fillId="10" borderId="23" xfId="0" applyFont="1" applyFill="1" applyBorder="1" applyAlignment="1">
      <alignment horizontal="left"/>
    </xf>
    <xf numFmtId="0" fontId="25" fillId="9" borderId="22" xfId="0" applyFont="1" applyFill="1" applyBorder="1" applyAlignment="1">
      <alignment horizontal="right"/>
    </xf>
    <xf numFmtId="0" fontId="25" fillId="9" borderId="24" xfId="0" applyFont="1" applyFill="1" applyBorder="1" applyAlignment="1">
      <alignment horizontal="right"/>
    </xf>
    <xf numFmtId="44" fontId="0" fillId="11" borderId="0" xfId="0" applyNumberFormat="1" applyFill="1" applyBorder="1" applyAlignment="1"/>
    <xf numFmtId="0" fontId="26" fillId="0" borderId="0" xfId="0" applyFont="1" applyFill="1" applyBorder="1" applyAlignment="1">
      <alignment vertical="top" wrapText="1"/>
    </xf>
    <xf numFmtId="167" fontId="0" fillId="0" borderId="0" xfId="0" applyNumberFormat="1"/>
    <xf numFmtId="0" fontId="4" fillId="0" borderId="0" xfId="0" applyFont="1"/>
    <xf numFmtId="0" fontId="0" fillId="0" borderId="27" xfId="0" applyFill="1" applyBorder="1" applyAlignment="1"/>
    <xf numFmtId="0" fontId="0" fillId="0" borderId="28" xfId="0" applyFill="1" applyBorder="1" applyAlignment="1"/>
    <xf numFmtId="0" fontId="27" fillId="0" borderId="26" xfId="0" applyFont="1" applyFill="1" applyBorder="1" applyAlignment="1">
      <alignment horizontal="center"/>
    </xf>
    <xf numFmtId="165" fontId="0" fillId="0" borderId="27" xfId="0" applyNumberFormat="1" applyFill="1" applyBorder="1" applyAlignment="1"/>
    <xf numFmtId="165" fontId="0" fillId="0" borderId="28" xfId="0" applyNumberFormat="1" applyFill="1" applyBorder="1" applyAlignment="1"/>
    <xf numFmtId="44" fontId="0" fillId="0" borderId="27" xfId="0" applyNumberFormat="1" applyFill="1" applyBorder="1" applyAlignment="1"/>
    <xf numFmtId="0" fontId="15" fillId="5" borderId="0" xfId="7" applyFont="1" applyFill="1" applyBorder="1" applyAlignment="1">
      <alignment horizontal="center" vertical="center" wrapText="1"/>
    </xf>
    <xf numFmtId="0" fontId="15" fillId="5" borderId="4" xfId="7" applyFont="1" applyFill="1" applyBorder="1" applyAlignment="1">
      <alignment horizontal="center" vertical="center" wrapText="1"/>
    </xf>
    <xf numFmtId="0" fontId="15" fillId="5" borderId="6" xfId="7" applyFont="1" applyFill="1" applyBorder="1" applyAlignment="1">
      <alignment horizontal="center" vertical="center" wrapText="1"/>
    </xf>
    <xf numFmtId="0" fontId="15" fillId="5" borderId="7" xfId="7" applyFont="1" applyFill="1" applyBorder="1" applyAlignment="1">
      <alignment horizontal="center" vertical="center" wrapText="1"/>
    </xf>
    <xf numFmtId="0" fontId="3" fillId="2" borderId="14" xfId="5" applyFont="1" applyBorder="1" applyAlignment="1">
      <alignment horizontal="center"/>
    </xf>
    <xf numFmtId="0" fontId="3" fillId="2" borderId="15" xfId="5" applyFont="1" applyBorder="1" applyAlignment="1">
      <alignment horizontal="center"/>
    </xf>
    <xf numFmtId="0" fontId="3" fillId="2" borderId="16" xfId="5" applyFont="1" applyBorder="1" applyAlignment="1">
      <alignment horizontal="center"/>
    </xf>
    <xf numFmtId="0" fontId="3" fillId="2" borderId="0" xfId="5" applyFont="1" applyAlignment="1">
      <alignment horizontal="center"/>
    </xf>
    <xf numFmtId="0" fontId="3" fillId="2" borderId="12" xfId="5" applyFont="1" applyBorder="1" applyAlignment="1">
      <alignment horizontal="center"/>
    </xf>
    <xf numFmtId="0" fontId="3" fillId="2" borderId="0" xfId="5" applyFont="1" applyBorder="1" applyAlignment="1">
      <alignment horizontal="center"/>
    </xf>
    <xf numFmtId="0" fontId="3" fillId="2" borderId="13" xfId="5" applyFont="1" applyBorder="1" applyAlignment="1">
      <alignment horizontal="center"/>
    </xf>
    <xf numFmtId="0" fontId="3" fillId="2" borderId="10" xfId="5" applyFont="1" applyBorder="1" applyAlignment="1">
      <alignment horizontal="center"/>
    </xf>
    <xf numFmtId="0" fontId="3" fillId="2" borderId="9" xfId="5" applyFont="1" applyBorder="1" applyAlignment="1">
      <alignment horizontal="center"/>
    </xf>
    <xf numFmtId="0" fontId="3" fillId="2" borderId="11" xfId="5" applyFont="1" applyBorder="1" applyAlignment="1">
      <alignment horizontal="center"/>
    </xf>
  </cellXfs>
  <cellStyles count="11">
    <cellStyle name="60% - Accent6" xfId="6" builtinId="52"/>
    <cellStyle name="Accent6" xfId="5" builtinId="49"/>
    <cellStyle name="Comma" xfId="1" builtinId="3"/>
    <cellStyle name="Currency" xfId="2" builtinId="4"/>
    <cellStyle name="Hyperlink" xfId="10" builtinId="8"/>
    <cellStyle name="Normal" xfId="0" builtinId="0"/>
    <cellStyle name="Normal 2 2" xfId="7" xr:uid="{00000000-0005-0000-0000-000006000000}"/>
    <cellStyle name="Student Name" xfId="8" xr:uid="{00000000-0005-0000-0000-000007000000}"/>
    <cellStyle name="Submission" xfId="9" xr:uid="{00000000-0005-0000-0000-000008000000}"/>
    <cellStyle name="Title" xfId="3" builtinId="15"/>
    <cellStyle name="Total" xfId="4" builtinId="25"/>
  </cellStyles>
  <dxfs count="20">
    <dxf>
      <numFmt numFmtId="166" formatCode="&quot;$&quot;#,##0.00"/>
    </dxf>
    <dxf>
      <font>
        <b val="0"/>
        <i val="0"/>
        <strike val="0"/>
        <condense val="0"/>
        <extend val="0"/>
        <outline val="0"/>
        <shadow val="0"/>
        <u val="none"/>
        <vertAlign val="baseline"/>
        <sz val="11"/>
        <color auto="1"/>
        <name val="Franklin Gothic Book"/>
        <family val="2"/>
        <scheme val="minor"/>
      </font>
    </dxf>
    <dxf>
      <font>
        <b val="0"/>
        <i val="0"/>
        <strike val="0"/>
        <condense val="0"/>
        <extend val="0"/>
        <outline val="0"/>
        <shadow val="0"/>
        <u val="none"/>
        <vertAlign val="baseline"/>
        <sz val="11"/>
        <color auto="1"/>
        <name val="Franklin Gothic Book"/>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Franklin Gothic Book"/>
        <family val="2"/>
        <scheme val="minor"/>
      </font>
    </dxf>
    <dxf>
      <font>
        <b val="0"/>
        <i val="0"/>
        <strike val="0"/>
        <condense val="0"/>
        <extend val="0"/>
        <outline val="0"/>
        <shadow val="0"/>
        <u val="none"/>
        <vertAlign val="baseline"/>
        <sz val="11"/>
        <color auto="1"/>
        <name val="Franklin Gothic Book"/>
        <family val="2"/>
        <scheme val="minor"/>
      </font>
    </dxf>
    <dxf>
      <font>
        <b val="0"/>
        <i val="0"/>
        <strike val="0"/>
        <condense val="0"/>
        <extend val="0"/>
        <outline val="0"/>
        <shadow val="0"/>
        <u val="none"/>
        <vertAlign val="baseline"/>
        <sz val="11"/>
        <color auto="1"/>
        <name val="Franklin Gothic Book"/>
        <family val="2"/>
        <scheme val="minor"/>
      </font>
    </dxf>
    <dxf>
      <font>
        <b val="0"/>
        <i val="0"/>
        <strike val="0"/>
        <condense val="0"/>
        <extend val="0"/>
        <outline val="0"/>
        <shadow val="0"/>
        <u val="none"/>
        <vertAlign val="baseline"/>
        <sz val="11"/>
        <color auto="1"/>
        <name val="Franklin Gothic Book"/>
        <family val="2"/>
        <scheme val="minor"/>
      </font>
    </dxf>
    <dxf>
      <border outline="0">
        <bottom style="thick">
          <color theme="0"/>
        </bottom>
      </border>
    </dxf>
    <dxf>
      <font>
        <b/>
        <i val="0"/>
        <strike val="0"/>
        <condense val="0"/>
        <extend val="0"/>
        <outline val="0"/>
        <shadow val="0"/>
        <u val="none"/>
        <vertAlign val="baseline"/>
        <sz val="11"/>
        <color theme="1" tint="0.14999847407452621"/>
        <name val="Franklin Gothic Book"/>
        <family val="2"/>
        <scheme val="minor"/>
      </font>
      <fill>
        <patternFill patternType="solid">
          <fgColor indexed="64"/>
          <bgColor theme="9" tint="0.3999755851924192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tint="0.14999847407452621"/>
        <name val="Franklin Gothic Book"/>
        <scheme val="minor"/>
      </font>
      <numFmt numFmtId="0" formatCode="General"/>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numFmt numFmtId="19" formatCode="m/d/yyyy"/>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auto="1"/>
        <name val="Franklin Gothic Book"/>
        <scheme val="minor"/>
      </font>
    </dxf>
    <dxf>
      <font>
        <b val="0"/>
        <i val="0"/>
        <strike val="0"/>
        <condense val="0"/>
        <extend val="0"/>
        <outline val="0"/>
        <shadow val="0"/>
        <u val="none"/>
        <vertAlign val="baseline"/>
        <sz val="11"/>
        <color theme="1" tint="0.14999847407452621"/>
        <name val="Franklin Gothic Book"/>
        <scheme val="minor"/>
      </font>
      <alignment horizontal="center" vertical="bottom" textRotation="0" wrapText="0" indent="0" justifyLastLine="0" shrinkToFit="0" readingOrder="0"/>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07/relationships/slicerCache" Target="slicerCaches/slicerCache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pivotSource>
    <c:name>[NP_EX19_CS5-8a_MaritaEbrilian_2.xlsx]January Pivot!PivotTable1</c:name>
    <c:fmtId val="5"/>
  </c:pivotSource>
  <c:chart>
    <c:autoTitleDeleted val="0"/>
    <c:pivotFmts>
      <c:pivotFmt>
        <c:idx val="0"/>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'January Pivot'!$B$3:$B$4</c:f>
              <c:strCache>
                <c:ptCount val="1"/>
                <c:pt idx="0">
                  <c:v>DIG website</c:v>
                </c:pt>
              </c:strCache>
            </c:strRef>
          </c:tx>
          <c:spPr>
            <a:solidFill>
              <a:schemeClr val="accent6">
                <a:shade val="65000"/>
              </a:schemeClr>
            </a:solidFill>
            <a:ln>
              <a:noFill/>
            </a:ln>
            <a:effectLst/>
          </c:spPr>
          <c:invertIfNegative val="0"/>
          <c:cat>
            <c:strRef>
              <c:f>'January Pivot'!$A$5:$A$8</c:f>
              <c:strCache>
                <c:ptCount val="3"/>
                <c:pt idx="0">
                  <c:v>Canada</c:v>
                </c:pt>
                <c:pt idx="1">
                  <c:v>Mexico</c:v>
                </c:pt>
                <c:pt idx="2">
                  <c:v>U.S.</c:v>
                </c:pt>
              </c:strCache>
            </c:strRef>
          </c:cat>
          <c:val>
            <c:numRef>
              <c:f>'January Pivot'!$B$5:$B$8</c:f>
              <c:numCache>
                <c:formatCode>"$"#,##0;[Red]"$"#,##0</c:formatCode>
                <c:ptCount val="3"/>
                <c:pt idx="0">
                  <c:v>119.99</c:v>
                </c:pt>
                <c:pt idx="2">
                  <c:v>239.98</c:v>
                </c:pt>
              </c:numCache>
            </c:numRef>
          </c:val>
          <c:extLst>
            <c:ext xmlns:c16="http://schemas.microsoft.com/office/drawing/2014/chart" uri="{C3380CC4-5D6E-409C-BE32-E72D297353CC}">
              <c16:uniqueId val="{00000000-D017-404E-B868-F21D76CE2CD1}"/>
            </c:ext>
          </c:extLst>
        </c:ser>
        <c:ser>
          <c:idx val="1"/>
          <c:order val="1"/>
          <c:tx>
            <c:strRef>
              <c:f>'January Pivot'!$C$3:$C$4</c:f>
              <c:strCache>
                <c:ptCount val="1"/>
                <c:pt idx="0">
                  <c:v>Other website</c:v>
                </c:pt>
              </c:strCache>
            </c:strRef>
          </c:tx>
          <c:spPr>
            <a:solidFill>
              <a:schemeClr val="accent6"/>
            </a:solidFill>
            <a:ln>
              <a:noFill/>
            </a:ln>
            <a:effectLst/>
          </c:spPr>
          <c:invertIfNegative val="0"/>
          <c:cat>
            <c:strRef>
              <c:f>'January Pivot'!$A$5:$A$8</c:f>
              <c:strCache>
                <c:ptCount val="3"/>
                <c:pt idx="0">
                  <c:v>Canada</c:v>
                </c:pt>
                <c:pt idx="1">
                  <c:v>Mexico</c:v>
                </c:pt>
                <c:pt idx="2">
                  <c:v>U.S.</c:v>
                </c:pt>
              </c:strCache>
            </c:strRef>
          </c:cat>
          <c:val>
            <c:numRef>
              <c:f>'January Pivot'!$C$5:$C$8</c:f>
              <c:numCache>
                <c:formatCode>"$"#,##0;[Red]"$"#,##0</c:formatCode>
                <c:ptCount val="3"/>
                <c:pt idx="2">
                  <c:v>599.94999999999993</c:v>
                </c:pt>
              </c:numCache>
            </c:numRef>
          </c:val>
          <c:extLst>
            <c:ext xmlns:c16="http://schemas.microsoft.com/office/drawing/2014/chart" uri="{C3380CC4-5D6E-409C-BE32-E72D297353CC}">
              <c16:uniqueId val="{00000001-D017-404E-B868-F21D76CE2CD1}"/>
            </c:ext>
          </c:extLst>
        </c:ser>
        <c:ser>
          <c:idx val="2"/>
          <c:order val="2"/>
          <c:tx>
            <c:strRef>
              <c:f>'January Pivot'!$D$3:$D$4</c:f>
              <c:strCache>
                <c:ptCount val="1"/>
                <c:pt idx="0">
                  <c:v>Store</c:v>
                </c:pt>
              </c:strCache>
            </c:strRef>
          </c:tx>
          <c:spPr>
            <a:solidFill>
              <a:schemeClr val="accent6">
                <a:tint val="65000"/>
              </a:schemeClr>
            </a:solidFill>
            <a:ln>
              <a:noFill/>
            </a:ln>
            <a:effectLst/>
          </c:spPr>
          <c:invertIfNegative val="0"/>
          <c:cat>
            <c:strRef>
              <c:f>'January Pivot'!$A$5:$A$8</c:f>
              <c:strCache>
                <c:ptCount val="3"/>
                <c:pt idx="0">
                  <c:v>Canada</c:v>
                </c:pt>
                <c:pt idx="1">
                  <c:v>Mexico</c:v>
                </c:pt>
                <c:pt idx="2">
                  <c:v>U.S.</c:v>
                </c:pt>
              </c:strCache>
            </c:strRef>
          </c:cat>
          <c:val>
            <c:numRef>
              <c:f>'January Pivot'!$D$5:$D$8</c:f>
              <c:numCache>
                <c:formatCode>"$"#,##0;[Red]"$"#,##0</c:formatCode>
                <c:ptCount val="3"/>
                <c:pt idx="0">
                  <c:v>119.99</c:v>
                </c:pt>
                <c:pt idx="1">
                  <c:v>119.99</c:v>
                </c:pt>
              </c:numCache>
            </c:numRef>
          </c:val>
          <c:extLst>
            <c:ext xmlns:c16="http://schemas.microsoft.com/office/drawing/2014/chart" uri="{C3380CC4-5D6E-409C-BE32-E72D297353CC}">
              <c16:uniqueId val="{00000002-D017-404E-B868-F21D76CE2CD1}"/>
            </c:ext>
          </c:extLst>
        </c:ser>
        <c:dLbls>
          <c:showLegendKey val="0"/>
          <c:showVal val="0"/>
          <c:showCatName val="0"/>
          <c:showSerName val="0"/>
          <c:showPercent val="0"/>
          <c:showBubbleSize val="0"/>
        </c:dLbls>
        <c:gapWidth val="150"/>
        <c:overlap val="100"/>
        <c:axId val="496888048"/>
        <c:axId val="496889648"/>
      </c:barChart>
      <c:catAx>
        <c:axId val="496888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6889648"/>
        <c:crosses val="autoZero"/>
        <c:auto val="1"/>
        <c:lblAlgn val="ctr"/>
        <c:lblOffset val="100"/>
        <c:noMultiLvlLbl val="0"/>
      </c:catAx>
      <c:valAx>
        <c:axId val="49688964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688804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withinLinear" id="19">
  <a:schemeClr val="accent6"/>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5460898</xdr:colOff>
      <xdr:row>0</xdr:row>
      <xdr:rowOff>9525</xdr:rowOff>
    </xdr:from>
    <xdr:to>
      <xdr:col>2</xdr:col>
      <xdr:colOff>323546</xdr:colOff>
      <xdr:row>1</xdr:row>
      <xdr:rowOff>11450</xdr:rowOff>
    </xdr:to>
    <xdr:pic>
      <xdr:nvPicPr>
        <xdr:cNvPr id="2" name="Picture 1" descr="SAM logo" title="SAM logo">
          <a:extLst>
            <a:ext uri="{FF2B5EF4-FFF2-40B4-BE49-F238E27FC236}">
              <a16:creationId xmlns:a16="http://schemas.microsoft.com/office/drawing/2014/main" id="{7D718778-EA72-473A-BEF9-A59A0A558E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3373" y="9525"/>
          <a:ext cx="1787323" cy="411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609600</xdr:colOff>
      <xdr:row>0</xdr:row>
      <xdr:rowOff>0</xdr:rowOff>
    </xdr:from>
    <xdr:to>
      <xdr:col>4</xdr:col>
      <xdr:colOff>180743</xdr:colOff>
      <xdr:row>1</xdr:row>
      <xdr:rowOff>3071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0" y="0"/>
          <a:ext cx="1857143" cy="8285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609600</xdr:colOff>
      <xdr:row>0</xdr:row>
      <xdr:rowOff>0</xdr:rowOff>
    </xdr:from>
    <xdr:to>
      <xdr:col>4</xdr:col>
      <xdr:colOff>180743</xdr:colOff>
      <xdr:row>1</xdr:row>
      <xdr:rowOff>3071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0" y="0"/>
          <a:ext cx="1857143" cy="828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609600</xdr:colOff>
      <xdr:row>0</xdr:row>
      <xdr:rowOff>0</xdr:rowOff>
    </xdr:from>
    <xdr:to>
      <xdr:col>4</xdr:col>
      <xdr:colOff>180743</xdr:colOff>
      <xdr:row>1</xdr:row>
      <xdr:rowOff>3071</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0" y="0"/>
          <a:ext cx="1857143" cy="8285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238125</xdr:colOff>
      <xdr:row>0</xdr:row>
      <xdr:rowOff>19050</xdr:rowOff>
    </xdr:from>
    <xdr:to>
      <xdr:col>4</xdr:col>
      <xdr:colOff>418868</xdr:colOff>
      <xdr:row>1</xdr:row>
      <xdr:rowOff>18946</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09775" y="19050"/>
          <a:ext cx="1857143" cy="8285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12700</xdr:colOff>
      <xdr:row>1</xdr:row>
      <xdr:rowOff>165100</xdr:rowOff>
    </xdr:from>
    <xdr:to>
      <xdr:col>6</xdr:col>
      <xdr:colOff>711200</xdr:colOff>
      <xdr:row>9</xdr:row>
      <xdr:rowOff>177801</xdr:rowOff>
    </xdr:to>
    <mc:AlternateContent xmlns:mc="http://schemas.openxmlformats.org/markup-compatibility/2006" xmlns:a14="http://schemas.microsoft.com/office/drawing/2010/main">
      <mc:Choice Requires="a14">
        <xdr:graphicFrame macro="">
          <xdr:nvGraphicFramePr>
            <xdr:cNvPr id="5" name="Product">
              <a:extLst>
                <a:ext uri="{FF2B5EF4-FFF2-40B4-BE49-F238E27FC236}">
                  <a16:creationId xmlns:a16="http://schemas.microsoft.com/office/drawing/2014/main" id="{684A5EF7-5B8B-40B6-B465-069A65A9DF3D}"/>
                </a:ext>
              </a:extLst>
            </xdr:cNvPr>
            <xdr:cNvGraphicFramePr/>
          </xdr:nvGraphicFramePr>
          <xdr:xfrm>
            <a:off x="0" y="0"/>
            <a:ext cx="0" cy="0"/>
          </xdr:xfrm>
          <a:graphic>
            <a:graphicData uri="http://schemas.microsoft.com/office/drawing/2010/slicer">
              <sle:slicer xmlns:sle="http://schemas.microsoft.com/office/drawing/2010/slicer" name="Product"/>
            </a:graphicData>
          </a:graphic>
        </xdr:graphicFrame>
      </mc:Choice>
      <mc:Fallback xmlns="">
        <xdr:sp macro="" textlink="">
          <xdr:nvSpPr>
            <xdr:cNvPr id="0" name=""/>
            <xdr:cNvSpPr>
              <a:spLocks noTextEdit="1"/>
            </xdr:cNvSpPr>
          </xdr:nvSpPr>
          <xdr:spPr>
            <a:xfrm>
              <a:off x="4000500" y="361951"/>
              <a:ext cx="1504950" cy="15303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25400</xdr:colOff>
      <xdr:row>9</xdr:row>
      <xdr:rowOff>25400</xdr:rowOff>
    </xdr:from>
    <xdr:to>
      <xdr:col>5</xdr:col>
      <xdr:colOff>12700</xdr:colOff>
      <xdr:row>24</xdr:row>
      <xdr:rowOff>177800</xdr:rowOff>
    </xdr:to>
    <xdr:graphicFrame macro="">
      <xdr:nvGraphicFramePr>
        <xdr:cNvPr id="9" name="Chart 8">
          <a:extLst>
            <a:ext uri="{FF2B5EF4-FFF2-40B4-BE49-F238E27FC236}">
              <a16:creationId xmlns:a16="http://schemas.microsoft.com/office/drawing/2014/main" id="{E892BE0D-DA84-4576-9D85-D3D43C8AEA9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238125</xdr:colOff>
      <xdr:row>0</xdr:row>
      <xdr:rowOff>19050</xdr:rowOff>
    </xdr:from>
    <xdr:to>
      <xdr:col>4</xdr:col>
      <xdr:colOff>352193</xdr:colOff>
      <xdr:row>1</xdr:row>
      <xdr:rowOff>18946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43125" y="19050"/>
          <a:ext cx="1857143" cy="82857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723900</xdr:colOff>
      <xdr:row>0</xdr:row>
      <xdr:rowOff>28575</xdr:rowOff>
    </xdr:from>
    <xdr:to>
      <xdr:col>1</xdr:col>
      <xdr:colOff>466493</xdr:colOff>
      <xdr:row>1</xdr:row>
      <xdr:rowOff>28471</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3900" y="28575"/>
          <a:ext cx="1857143" cy="82857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962025</xdr:colOff>
      <xdr:row>0</xdr:row>
      <xdr:rowOff>0</xdr:rowOff>
    </xdr:from>
    <xdr:to>
      <xdr:col>3</xdr:col>
      <xdr:colOff>418868</xdr:colOff>
      <xdr:row>1</xdr:row>
      <xdr:rowOff>3071</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62150" y="0"/>
          <a:ext cx="1857143" cy="82857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238125</xdr:colOff>
      <xdr:row>0</xdr:row>
      <xdr:rowOff>0</xdr:rowOff>
    </xdr:from>
    <xdr:to>
      <xdr:col>3</xdr:col>
      <xdr:colOff>952268</xdr:colOff>
      <xdr:row>1</xdr:row>
      <xdr:rowOff>3071</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0" y="0"/>
          <a:ext cx="1857143" cy="8285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lllocation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locations"/>
    </sheetNames>
    <sheetDataSet>
      <sheetData sheetId="0" refreshError="1"/>
    </sheetDataSet>
  </externalBook>
</externalLink>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arita Ebrilian" refreshedDate="43943.606738657407" createdVersion="6" refreshedVersion="6" minRefreshableVersion="3" recordCount="3" xr:uid="{068C1F60-4E65-4F54-A519-E9E991AE85F7}">
  <cacheSource type="scenario"/>
  <cacheFields count="7">
    <cacheField name="$B$6:$F$6,$B$11:$F$12" numFmtId="0">
      <sharedItems containsNonDate="0" count="3">
        <s v="Current"/>
        <s v="Raise Prices"/>
        <s v="Reduced Cost"/>
      </sharedItems>
    </cacheField>
    <cacheField name="$B$6:$F$6,$B$11:$F$12 by" numFmtId="0">
      <sharedItems containsNonDate="0" count="2">
        <s v="Your Name"/>
        <s v="Marita Ebrilian"/>
      </sharedItems>
    </cacheField>
    <cacheField name="res Mini1_Profit" numFmtId="0">
      <sharedItems containsSemiMixedTypes="0" containsNonDate="0" containsString="0" containsNumber="1" minValue="6.8386352357320099" maxValue="21.83863523573201" count="3">
        <n v="11.83863523573201"/>
        <n v="21.83863523573201"/>
        <n v="6.8386352357320099"/>
      </sharedItems>
    </cacheField>
    <cacheField name="res Mini2_Profit" numFmtId="0">
      <sharedItems containsSemiMixedTypes="0" containsNonDate="0" containsString="0" containsNumber="1" minValue="4.1309691629955951" maxValue="19.130969162995594" count="3">
        <n v="9.1309691629955942"/>
        <n v="19.130969162995594"/>
        <n v="4.1309691629955951"/>
      </sharedItems>
    </cacheField>
    <cacheField name="res VoiceXP_Profit" numFmtId="0">
      <sharedItems containsSemiMixedTypes="0" containsNonDate="0" containsString="0" containsNumber="1" minValue="4.3691574279379299" maxValue="19.369157427937928" count="3">
        <n v="9.3691574279379299"/>
        <n v="19.369157427937928"/>
        <n v="4.3691574279379299"/>
      </sharedItems>
    </cacheField>
    <cacheField name="res VoiceXP10_Profit" numFmtId="0">
      <sharedItems containsSemiMixedTypes="0" containsNonDate="0" containsString="0" containsNumber="1" minValue="4.1655272305909437" maxValue="19.165527230590943" count="3">
        <n v="9.1655272305909445"/>
        <n v="19.165527230590943"/>
        <n v="4.1655272305909437"/>
      </sharedItems>
    </cacheField>
    <cacheField name="res Waterproof_Profit" numFmtId="0">
      <sharedItems containsSemiMixedTypes="0" containsNonDate="0" containsString="0" containsNumber="1" minValue="2.9034883720930016" maxValue="17.903488372093001" count="3">
        <n v="7.903488372093002"/>
        <n v="17.903488372093001"/>
        <n v="2.9034883720930016"/>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ita Ebrilian" refreshedDate="43945.008111805553" createdVersion="6" refreshedVersion="6" minRefreshableVersion="3" recordCount="36" xr:uid="{29EF4429-8E63-4521-B2D4-BF0DB4E44EC8}">
  <cacheSource type="worksheet">
    <worksheetSource ref="A4:G40" sheet="Current Sales"/>
  </cacheSource>
  <cacheFields count="7">
    <cacheField name="Sale ID" numFmtId="0">
      <sharedItems containsBlank="1"/>
    </cacheField>
    <cacheField name="Channel Type" numFmtId="0">
      <sharedItems containsBlank="1" count="4">
        <s v="DIG website"/>
        <s v="Other website"/>
        <s v="Store"/>
        <m/>
      </sharedItems>
    </cacheField>
    <cacheField name="Date" numFmtId="0">
      <sharedItems containsNonDate="0" containsDate="1" containsString="0" containsBlank="1" minDate="2022-01-03T00:00:00" maxDate="2022-02-01T00:00:00"/>
    </cacheField>
    <cacheField name="Product" numFmtId="0">
      <sharedItems containsBlank="1" count="6">
        <s v="Mini 2"/>
        <s v="Voice XP"/>
        <s v="Mini 1"/>
        <s v="Voice XP10"/>
        <s v="Waterproof"/>
        <m/>
      </sharedItems>
    </cacheField>
    <cacheField name="Location" numFmtId="0">
      <sharedItems containsBlank="1" count="4">
        <s v="U.S."/>
        <s v="Canada"/>
        <s v="Mexico"/>
        <m/>
      </sharedItems>
    </cacheField>
    <cacheField name="Amount" numFmtId="0">
      <sharedItems containsString="0" containsBlank="1" containsNumber="1" minValue="119.99" maxValue="145.94999999999999"/>
    </cacheField>
    <cacheField name="Promotion?" numFmtId="0">
      <sharedItems containsBlank="1"/>
    </cacheField>
  </cacheFields>
  <extLst>
    <ext xmlns:x14="http://schemas.microsoft.com/office/spreadsheetml/2009/9/main" uri="{725AE2AE-9491-48be-B2B4-4EB974FC3084}">
      <x14:pivotCacheDefinition pivotCacheId="74071550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DW-1033"/>
    <x v="0"/>
    <d v="2022-01-03T00:00:00"/>
    <x v="0"/>
    <x v="0"/>
    <n v="129.99"/>
    <b v="1"/>
  </r>
  <r>
    <s v="OW-1041"/>
    <x v="1"/>
    <d v="2022-01-03T00:00:00"/>
    <x v="1"/>
    <x v="0"/>
    <n v="139.99"/>
    <b v="0"/>
  </r>
  <r>
    <s v="DW-1039"/>
    <x v="0"/>
    <d v="2022-01-04T00:00:00"/>
    <x v="2"/>
    <x v="1"/>
    <n v="119.99"/>
    <b v="0"/>
  </r>
  <r>
    <s v="DW-1040"/>
    <x v="0"/>
    <d v="2022-01-04T00:00:00"/>
    <x v="3"/>
    <x v="0"/>
    <n v="145.94999999999999"/>
    <b v="0"/>
  </r>
  <r>
    <s v="ST-1134"/>
    <x v="2"/>
    <d v="2022-01-05T00:00:00"/>
    <x v="2"/>
    <x v="2"/>
    <n v="119.99"/>
    <b v="0"/>
  </r>
  <r>
    <s v="OW-1047"/>
    <x v="1"/>
    <d v="2022-01-05T00:00:00"/>
    <x v="4"/>
    <x v="2"/>
    <n v="135.94999999999999"/>
    <b v="0"/>
  </r>
  <r>
    <s v="DW-1070"/>
    <x v="0"/>
    <d v="2022-01-06T00:00:00"/>
    <x v="3"/>
    <x v="1"/>
    <n v="145.94999999999999"/>
    <b v="0"/>
  </r>
  <r>
    <s v="DW-1049"/>
    <x v="0"/>
    <d v="2022-01-07T00:00:00"/>
    <x v="0"/>
    <x v="0"/>
    <n v="129.99"/>
    <b v="1"/>
  </r>
  <r>
    <s v="ST-1142"/>
    <x v="2"/>
    <d v="2022-01-07T00:00:00"/>
    <x v="1"/>
    <x v="1"/>
    <n v="139.99"/>
    <b v="0"/>
  </r>
  <r>
    <s v="DW-1053"/>
    <x v="0"/>
    <d v="2022-01-08T00:00:00"/>
    <x v="2"/>
    <x v="0"/>
    <n v="119.99"/>
    <b v="0"/>
  </r>
  <r>
    <s v="OW-1102"/>
    <x v="1"/>
    <d v="2022-01-10T00:00:00"/>
    <x v="1"/>
    <x v="2"/>
    <n v="139.99"/>
    <b v="0"/>
  </r>
  <r>
    <s v="OW-1104"/>
    <x v="1"/>
    <d v="2022-01-11T00:00:00"/>
    <x v="0"/>
    <x v="0"/>
    <n v="129.99"/>
    <b v="1"/>
  </r>
  <r>
    <s v="OW-1150"/>
    <x v="1"/>
    <d v="2022-01-12T00:00:00"/>
    <x v="2"/>
    <x v="0"/>
    <n v="119.99"/>
    <b v="0"/>
  </r>
  <r>
    <s v="OW-1108"/>
    <x v="1"/>
    <d v="2022-01-12T00:00:00"/>
    <x v="4"/>
    <x v="0"/>
    <n v="135.94999999999999"/>
    <b v="0"/>
  </r>
  <r>
    <s v="DW-1059"/>
    <x v="0"/>
    <d v="2022-01-13T00:00:00"/>
    <x v="2"/>
    <x v="0"/>
    <n v="119.99"/>
    <b v="0"/>
  </r>
  <r>
    <s v="ST-1148"/>
    <x v="2"/>
    <d v="2022-01-14T00:00:00"/>
    <x v="2"/>
    <x v="1"/>
    <n v="119.99"/>
    <b v="0"/>
  </r>
  <r>
    <s v="OW-1123"/>
    <x v="1"/>
    <d v="2022-01-15T00:00:00"/>
    <x v="1"/>
    <x v="0"/>
    <n v="139.99"/>
    <b v="0"/>
  </r>
  <r>
    <s v="OW-1126"/>
    <x v="1"/>
    <d v="2022-01-16T00:00:00"/>
    <x v="3"/>
    <x v="0"/>
    <n v="145.94999999999999"/>
    <b v="0"/>
  </r>
  <r>
    <s v="DW-1071"/>
    <x v="0"/>
    <d v="2022-01-17T00:00:00"/>
    <x v="0"/>
    <x v="0"/>
    <n v="129.99"/>
    <b v="1"/>
  </r>
  <r>
    <s v="OW-1130"/>
    <x v="1"/>
    <d v="2022-01-17T00:00:00"/>
    <x v="0"/>
    <x v="0"/>
    <n v="129.99"/>
    <b v="1"/>
  </r>
  <r>
    <s v="DW-1061"/>
    <x v="0"/>
    <d v="2022-01-18T00:00:00"/>
    <x v="0"/>
    <x v="0"/>
    <n v="129.99"/>
    <b v="1"/>
  </r>
  <r>
    <s v="OW-1132"/>
    <x v="1"/>
    <d v="2022-01-19T00:00:00"/>
    <x v="1"/>
    <x v="1"/>
    <n v="139.99"/>
    <b v="0"/>
  </r>
  <r>
    <s v="OW-1134"/>
    <x v="1"/>
    <d v="2022-01-20T00:00:00"/>
    <x v="2"/>
    <x v="0"/>
    <n v="119.99"/>
    <b v="0"/>
  </r>
  <r>
    <s v="OW-1155"/>
    <x v="1"/>
    <d v="2022-01-20T00:00:00"/>
    <x v="2"/>
    <x v="0"/>
    <n v="119.99"/>
    <b v="0"/>
  </r>
  <r>
    <s v="OW-1139"/>
    <x v="1"/>
    <d v="2022-01-21T00:00:00"/>
    <x v="2"/>
    <x v="0"/>
    <n v="119.99"/>
    <b v="0"/>
  </r>
  <r>
    <s v="DW-1062"/>
    <x v="0"/>
    <d v="2022-01-22T00:00:00"/>
    <x v="4"/>
    <x v="2"/>
    <n v="135.94999999999999"/>
    <b v="0"/>
  </r>
  <r>
    <s v="ST-1151"/>
    <x v="2"/>
    <d v="2022-01-23T00:00:00"/>
    <x v="3"/>
    <x v="0"/>
    <n v="145.94999999999999"/>
    <b v="0"/>
  </r>
  <r>
    <s v="ST-1152"/>
    <x v="2"/>
    <d v="2022-01-24T00:00:00"/>
    <x v="0"/>
    <x v="0"/>
    <n v="129.99"/>
    <b v="1"/>
  </r>
  <r>
    <s v="OW-1141"/>
    <x v="1"/>
    <d v="2022-01-25T00:00:00"/>
    <x v="0"/>
    <x v="0"/>
    <n v="129.99"/>
    <b v="1"/>
  </r>
  <r>
    <s v="DW-1065"/>
    <x v="0"/>
    <d v="2022-01-26T00:00:00"/>
    <x v="1"/>
    <x v="1"/>
    <n v="139.99"/>
    <b v="0"/>
  </r>
  <r>
    <s v="OW-1144"/>
    <x v="1"/>
    <d v="2022-01-27T00:00:00"/>
    <x v="2"/>
    <x v="0"/>
    <n v="119.99"/>
    <b v="0"/>
  </r>
  <r>
    <s v="OW-1145"/>
    <x v="1"/>
    <d v="2022-01-28T00:00:00"/>
    <x v="0"/>
    <x v="0"/>
    <n v="129.99"/>
    <b v="1"/>
  </r>
  <r>
    <s v="OW-1148"/>
    <x v="1"/>
    <d v="2022-01-29T00:00:00"/>
    <x v="1"/>
    <x v="0"/>
    <n v="139.99"/>
    <b v="0"/>
  </r>
  <r>
    <s v="DW-1066"/>
    <x v="0"/>
    <d v="2022-01-30T00:00:00"/>
    <x v="4"/>
    <x v="0"/>
    <n v="135.94999999999999"/>
    <b v="0"/>
  </r>
  <r>
    <s v="ST-1153"/>
    <x v="2"/>
    <d v="2022-01-31T00:00:00"/>
    <x v="0"/>
    <x v="0"/>
    <n v="129.99"/>
    <b v="1"/>
  </r>
  <r>
    <m/>
    <x v="3"/>
    <m/>
    <x v="5"/>
    <x v="3"/>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4BB1E1A-6C40-4002-91BA-8517CFEA5D1E}" name="PivotTable1"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6" rowHeaderCaption="Country" colHeaderCaption="Channel">
  <location ref="A3:E8" firstHeaderRow="1" firstDataRow="2" firstDataCol="1"/>
  <pivotFields count="7">
    <pivotField showAll="0"/>
    <pivotField axis="axisCol" showAll="0">
      <items count="5">
        <item x="0"/>
        <item x="1"/>
        <item x="2"/>
        <item x="3"/>
        <item t="default"/>
      </items>
    </pivotField>
    <pivotField showAll="0"/>
    <pivotField showAll="0">
      <items count="7">
        <item x="2"/>
        <item h="1" x="0"/>
        <item h="1" x="1"/>
        <item h="1" x="3"/>
        <item h="1" x="4"/>
        <item h="1" x="5"/>
        <item t="default"/>
      </items>
    </pivotField>
    <pivotField axis="axisRow" showAll="0">
      <items count="5">
        <item x="1"/>
        <item x="2"/>
        <item x="0"/>
        <item x="3"/>
        <item t="default"/>
      </items>
    </pivotField>
    <pivotField dataField="1" showAll="0"/>
    <pivotField showAll="0"/>
  </pivotFields>
  <rowFields count="1">
    <field x="4"/>
  </rowFields>
  <rowItems count="4">
    <i>
      <x/>
    </i>
    <i>
      <x v="1"/>
    </i>
    <i>
      <x v="2"/>
    </i>
    <i t="grand">
      <x/>
    </i>
  </rowItems>
  <colFields count="1">
    <field x="1"/>
  </colFields>
  <colItems count="4">
    <i>
      <x/>
    </i>
    <i>
      <x v="1"/>
    </i>
    <i>
      <x v="2"/>
    </i>
    <i t="grand">
      <x/>
    </i>
  </colItems>
  <dataFields count="1">
    <dataField name="Sales (000s)" fld="5" baseField="4" baseItem="0" numFmtId="167"/>
  </dataFields>
  <chartFormats count="4">
    <chartFormat chart="5" format="0" series="1">
      <pivotArea type="data" outline="0" fieldPosition="0">
        <references count="2">
          <reference field="4294967294" count="1" selected="0">
            <x v="0"/>
          </reference>
          <reference field="1" count="1" selected="0">
            <x v="0"/>
          </reference>
        </references>
      </pivotArea>
    </chartFormat>
    <chartFormat chart="5" format="1" series="1">
      <pivotArea type="data" outline="0" fieldPosition="0">
        <references count="2">
          <reference field="4294967294" count="1" selected="0">
            <x v="0"/>
          </reference>
          <reference field="1" count="1" selected="0">
            <x v="1"/>
          </reference>
        </references>
      </pivotArea>
    </chartFormat>
    <chartFormat chart="5" format="2" series="1">
      <pivotArea type="data" outline="0" fieldPosition="0">
        <references count="2">
          <reference field="4294967294" count="1" selected="0">
            <x v="0"/>
          </reference>
          <reference field="1" count="1" selected="0">
            <x v="2"/>
          </reference>
        </references>
      </pivotArea>
    </chartFormat>
    <chartFormat chart="5" format="3" series="1">
      <pivotArea type="data" outline="0" fieldPosition="0">
        <references count="2">
          <reference field="4294967294" count="1" selected="0">
            <x v="0"/>
          </reference>
          <reference field="1" count="1" selected="0">
            <x v="3"/>
          </reference>
        </references>
      </pivotArea>
    </chartFormat>
  </chartFormats>
  <pivotTableStyleInfo name="PivotStyleMedium1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1F5CE6D-9917-466D-A280-69576AEA8A60}" name="PivotTable4" cacheId="0" applyNumberFormats="0" applyBorderFormats="0" applyFontFormats="0" applyPatternFormats="0" applyAlignmentFormats="0" applyWidthHeightFormats="1" dataCaption="Result Cells" updatedVersion="6" minRefreshableVersion="3" useAutoFormatting="1" rowGrandTotals="0" colGrandTotals="0" itemPrintTitles="1" createdVersion="6" indent="0" outline="1" outlineData="1" multipleFieldFilters="0" fieldListSortAscending="1">
  <location ref="A3:F6" firstHeaderRow="0" firstDataRow="1" firstDataCol="1" rowPageCount="1" colPageCount="1"/>
  <pivotFields count="7">
    <pivotField axis="axisRow" showAll="0" defaultSubtotal="0">
      <items count="3">
        <item x="0"/>
        <item x="1"/>
        <item x="2"/>
      </items>
    </pivotField>
    <pivotField axis="axisPage" showAll="0">
      <items count="3">
        <item x="1"/>
        <item x="0"/>
        <item t="default"/>
      </items>
    </pivotField>
    <pivotField dataField="1" showAll="0"/>
    <pivotField dataField="1" showAll="0"/>
    <pivotField dataField="1" showAll="0"/>
    <pivotField dataField="1" showAll="0"/>
    <pivotField dataField="1" showAll="0"/>
  </pivotFields>
  <rowFields count="1">
    <field x="0"/>
  </rowFields>
  <rowItems count="3">
    <i>
      <x/>
    </i>
    <i>
      <x v="1"/>
    </i>
    <i>
      <x v="2"/>
    </i>
  </rowItems>
  <colFields count="1">
    <field x="-2"/>
  </colFields>
  <colItems count="5">
    <i>
      <x/>
    </i>
    <i i="1">
      <x v="1"/>
    </i>
    <i i="2">
      <x v="2"/>
    </i>
    <i i="3">
      <x v="3"/>
    </i>
    <i i="4">
      <x v="4"/>
    </i>
  </colItems>
  <pageFields count="1">
    <pageField fld="1" hier="-1"/>
  </pageFields>
  <dataFields count="5">
    <dataField name="Mini1_Profit" fld="2" baseField="0" baseItem="0"/>
    <dataField name="Mini2_Profit" fld="3" baseField="0" baseItem="0"/>
    <dataField name="VoiceXP_Profit" fld="4" baseField="0" baseItem="0"/>
    <dataField name="VoiceXP10_Profit" fld="5" baseField="0" baseItem="0"/>
    <dataField name="Waterproof_Profit" fld="6" baseField="0" baseItem="0"/>
  </dataFields>
  <formats count="1">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 xr10:uid="{FE72E0C7-0224-4582-8687-71788A4E2C3E}" sourceName="Product">
  <pivotTables>
    <pivotTable tabId="17" name="PivotTable1"/>
  </pivotTables>
  <data>
    <tabular pivotCacheId="740715508">
      <items count="6">
        <i x="2" s="1"/>
        <i x="0"/>
        <i x="1"/>
        <i x="3"/>
        <i x="4"/>
        <i x="5"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duct" xr10:uid="{208B1468-574B-49B5-98B0-872D0C89B0C0}" cache="Slicer_Product" caption="Product"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ales" displayName="Sales" ref="A4:G39" totalsRowShown="0" headerRowDxfId="17" dataDxfId="16" headerRowCellStyle="60% - Accent6">
  <autoFilter ref="A4:G39" xr:uid="{00000000-0009-0000-0100-000001000000}"/>
  <sortState xmlns:xlrd2="http://schemas.microsoft.com/office/spreadsheetml/2017/richdata2" ref="A5:G39">
    <sortCondition ref="C5:C39"/>
    <sortCondition ref="F5:F39"/>
  </sortState>
  <tableColumns count="7">
    <tableColumn id="1" xr3:uid="{00000000-0010-0000-0000-000001000000}" name="Sale ID" dataDxfId="15"/>
    <tableColumn id="2" xr3:uid="{00000000-0010-0000-0000-000002000000}" name="Channel Type" dataDxfId="14"/>
    <tableColumn id="3" xr3:uid="{00000000-0010-0000-0000-000003000000}" name="Date" dataDxfId="13"/>
    <tableColumn id="4" xr3:uid="{00000000-0010-0000-0000-000004000000}" name="Product" dataDxfId="12"/>
    <tableColumn id="5" xr3:uid="{00000000-0010-0000-0000-000005000000}" name="Location" dataDxfId="11"/>
    <tableColumn id="6" xr3:uid="{00000000-0010-0000-0000-000006000000}" name="Amount" dataDxfId="10"/>
    <tableColumn id="7" xr3:uid="{00000000-0010-0000-0000-000007000000}" name="Promotion?" dataDxfId="9">
      <calculatedColumnFormula>AND(Sales[[#This Row],[Product]]="Mini 2",Sales[[#This Row],[Location]]="U.S.")</calculatedColumnFormula>
    </tableColumn>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ABFBB06-C1B4-4AC2-9008-5BAC9055AB6A}" name="Table2" displayName="Table2" ref="I4:M16" totalsRowShown="0" headerRowDxfId="8" dataDxfId="6" headerRowBorderDxfId="7" headerRowCellStyle="60% - Accent6">
  <autoFilter ref="I4:M16" xr:uid="{848C4F6A-6F23-4F05-AB5A-0CB7E7185129}"/>
  <tableColumns count="5">
    <tableColumn id="1" xr3:uid="{C76B88B0-3A62-45E5-A683-09DE7F3AB781}" name="Product ID" dataDxfId="5"/>
    <tableColumn id="2" xr3:uid="{484A99E0-E54F-4D86-BCBF-481C8CFFE583}" name="Name" dataDxfId="4"/>
    <tableColumn id="3" xr3:uid="{F1C62996-031F-49CA-AFEF-3BD205BA11EA}" name="Color" dataDxfId="3"/>
    <tableColumn id="4" xr3:uid="{12E35EC1-5ECB-430B-A2CD-8CC0BBC2F697}" name="No. of Speakers" dataDxfId="2"/>
    <tableColumn id="5" xr3:uid="{505548E1-C0D3-4D1A-88DC-62C07E450BB8}" name="Retail Price" dataDxfId="1"/>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Custom 9">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DD8047"/>
      </a:hlink>
      <a:folHlink>
        <a:srgbClr val="704404"/>
      </a:folHlink>
    </a:clrScheme>
    <a:fontScheme name="Franklin Gothic">
      <a:majorFont>
        <a:latin typeface="Franklin Gothic Medium" panose="020B0603020102020204"/>
        <a:ea typeface=""/>
        <a:cs typeface=""/>
        <a:font script="Jpan" typeface="HG創英角ｺﾞｼｯｸUB"/>
        <a:font script="Hang" typeface="돋움"/>
        <a:font script="Hans" typeface="隶书"/>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Franklin Gothic Book" panose="020B0503020102020204"/>
        <a:ea typeface=""/>
        <a:cs typeface=""/>
        <a:font script="Jpan" typeface="HGｺﾞｼｯｸE"/>
        <a:font script="Hang" typeface="돋움"/>
        <a:font script="Hans" typeface="华文楷体"/>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hyperlink" Target="mailto:tfenton@example.com" TargetMode="External"/><Relationship Id="rId2" Type="http://schemas.openxmlformats.org/officeDocument/2006/relationships/hyperlink" Target="mailto:vmedina@example.com" TargetMode="External"/><Relationship Id="rId1" Type="http://schemas.openxmlformats.org/officeDocument/2006/relationships/hyperlink" Target="mailto:npierre@example.com" TargetMode="External"/><Relationship Id="rId6" Type="http://schemas.openxmlformats.org/officeDocument/2006/relationships/drawing" Target="../drawings/drawing5.xml"/><Relationship Id="rId5" Type="http://schemas.openxmlformats.org/officeDocument/2006/relationships/printerSettings" Target="../printerSettings/printerSettings2.bin"/><Relationship Id="rId4" Type="http://schemas.openxmlformats.org/officeDocument/2006/relationships/hyperlink" Target="Support_EX19_CS5-8a_Management.docx" TargetMode="External"/></Relationships>
</file>

<file path=xl/worksheets/_rels/sheet6.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6.xml"/><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7.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C11"/>
  <sheetViews>
    <sheetView showGridLines="0" zoomScaleNormal="100" workbookViewId="0">
      <selection activeCell="E1" sqref="E1"/>
    </sheetView>
  </sheetViews>
  <sheetFormatPr defaultColWidth="11.3828125" defaultRowHeight="12.5" x14ac:dyDescent="0.25"/>
  <cols>
    <col min="1" max="1" width="8.84375" style="3" customWidth="1"/>
    <col min="2" max="2" width="80.84375" style="3" customWidth="1"/>
    <col min="3" max="3" width="3.84375" style="3" customWidth="1"/>
    <col min="4" max="16384" width="11.3828125" style="3"/>
  </cols>
  <sheetData>
    <row r="1" spans="1:3" ht="32.25" customHeight="1" x14ac:dyDescent="0.25">
      <c r="A1" s="1"/>
      <c r="B1" s="1" t="s">
        <v>148</v>
      </c>
      <c r="C1" s="2"/>
    </row>
    <row r="2" spans="1:3" ht="5.15" customHeight="1" x14ac:dyDescent="0.4">
      <c r="A2" s="4"/>
      <c r="B2"/>
      <c r="C2" s="5"/>
    </row>
    <row r="3" spans="1:3" s="9" customFormat="1" ht="35.5" x14ac:dyDescent="0.25">
      <c r="A3" s="6"/>
      <c r="B3" s="7" t="s">
        <v>3</v>
      </c>
      <c r="C3" s="8"/>
    </row>
    <row r="4" spans="1:3" ht="13.5" x14ac:dyDescent="0.25">
      <c r="A4" s="6"/>
      <c r="B4" s="10" t="s">
        <v>4</v>
      </c>
      <c r="C4" s="5"/>
    </row>
    <row r="5" spans="1:3" ht="15.75" customHeight="1" x14ac:dyDescent="0.25">
      <c r="A5" s="6"/>
      <c r="B5" s="6"/>
      <c r="C5" s="5"/>
    </row>
    <row r="6" spans="1:3" x14ac:dyDescent="0.25">
      <c r="A6" s="11" t="s">
        <v>0</v>
      </c>
      <c r="B6" s="12" t="s">
        <v>1</v>
      </c>
      <c r="C6" s="5"/>
    </row>
    <row r="7" spans="1:3" x14ac:dyDescent="0.25">
      <c r="A7" s="6"/>
      <c r="B7" s="6"/>
      <c r="C7" s="5"/>
    </row>
    <row r="8" spans="1:3" x14ac:dyDescent="0.25">
      <c r="A8" s="114" t="s">
        <v>2</v>
      </c>
      <c r="B8" s="114"/>
      <c r="C8" s="115"/>
    </row>
    <row r="9" spans="1:3" x14ac:dyDescent="0.25">
      <c r="A9" s="114"/>
      <c r="B9" s="114"/>
      <c r="C9" s="115"/>
    </row>
    <row r="10" spans="1:3" ht="13" thickBot="1" x14ac:dyDescent="0.3">
      <c r="A10" s="116"/>
      <c r="B10" s="116"/>
      <c r="C10" s="117"/>
    </row>
    <row r="11" spans="1:3" ht="13" thickTop="1" x14ac:dyDescent="0.25"/>
  </sheetData>
  <mergeCells count="1">
    <mergeCell ref="A8:C10"/>
  </mergeCells>
  <dataValidations count="2">
    <dataValidation allowBlank="1" showInputMessage="1" showErrorMessage="1" error="                                                                " sqref="J3" xr:uid="{00000000-0002-0000-0000-000000000000}"/>
    <dataValidation allowBlank="1" error="pavI8MeUFtEyxX2I4tky7b7ad191-b54c-429b-85e6-65ac60023c4e" sqref="A1:C2 A3:C3 A4:C11" xr:uid="{00000000-0002-0000-0000-000001000000}"/>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
  <sheetViews>
    <sheetView workbookViewId="0">
      <selection activeCell="I7" sqref="I7"/>
    </sheetView>
  </sheetViews>
  <sheetFormatPr defaultRowHeight="15" x14ac:dyDescent="0.4"/>
  <cols>
    <col min="1" max="1" width="11.84375" bestFit="1" customWidth="1"/>
    <col min="6" max="6" width="9.84375" customWidth="1"/>
  </cols>
  <sheetData>
    <row r="1" spans="1:6" ht="65.25" customHeight="1" x14ac:dyDescent="0.45">
      <c r="A1" s="17"/>
      <c r="B1" s="18"/>
      <c r="C1" s="18"/>
      <c r="D1" s="19"/>
      <c r="E1" s="18"/>
      <c r="F1" s="20"/>
    </row>
    <row r="2" spans="1:6" x14ac:dyDescent="0.4">
      <c r="A2" s="21"/>
      <c r="B2" s="14"/>
      <c r="C2" s="14"/>
      <c r="D2" s="14"/>
      <c r="E2" s="14"/>
      <c r="F2" s="22"/>
    </row>
    <row r="3" spans="1:6" x14ac:dyDescent="0.4">
      <c r="A3" s="118" t="s">
        <v>37</v>
      </c>
      <c r="B3" s="119"/>
      <c r="C3" s="119"/>
      <c r="D3" s="119"/>
      <c r="E3" s="119"/>
      <c r="F3" s="120"/>
    </row>
    <row r="4" spans="1:6" x14ac:dyDescent="0.4">
      <c r="A4" s="15" t="s">
        <v>5</v>
      </c>
      <c r="B4" s="16" t="s">
        <v>6</v>
      </c>
      <c r="C4" s="16" t="s">
        <v>7</v>
      </c>
      <c r="D4" s="16" t="s">
        <v>8</v>
      </c>
      <c r="E4" s="16" t="s">
        <v>9</v>
      </c>
      <c r="F4" s="16" t="s">
        <v>10</v>
      </c>
    </row>
    <row r="5" spans="1:6" x14ac:dyDescent="0.4">
      <c r="A5" s="26" t="s">
        <v>11</v>
      </c>
      <c r="B5" s="30">
        <v>1021</v>
      </c>
      <c r="C5" s="30">
        <v>1025</v>
      </c>
      <c r="D5" s="30">
        <v>1076</v>
      </c>
      <c r="E5" s="30">
        <v>1027</v>
      </c>
      <c r="F5" s="30">
        <f>SUM(B5:E5)</f>
        <v>4149</v>
      </c>
    </row>
    <row r="6" spans="1:6" x14ac:dyDescent="0.4">
      <c r="A6" s="26" t="s">
        <v>12</v>
      </c>
      <c r="B6" s="31">
        <v>987</v>
      </c>
      <c r="C6" s="31">
        <v>990</v>
      </c>
      <c r="D6" s="31">
        <v>1015</v>
      </c>
      <c r="E6" s="31">
        <v>1016</v>
      </c>
      <c r="F6" s="30">
        <f>SUM(B6:E6)</f>
        <v>4008</v>
      </c>
    </row>
    <row r="7" spans="1:6" x14ac:dyDescent="0.4">
      <c r="A7" s="26" t="s">
        <v>13</v>
      </c>
      <c r="B7" s="31">
        <v>815</v>
      </c>
      <c r="C7" s="31">
        <v>826</v>
      </c>
      <c r="D7" s="31">
        <v>834</v>
      </c>
      <c r="E7" s="31">
        <v>859</v>
      </c>
      <c r="F7" s="30">
        <f t="shared" ref="F7" si="0">SUM(B7:E7)</f>
        <v>3334</v>
      </c>
    </row>
    <row r="8" spans="1:6" ht="15.5" thickBot="1" x14ac:dyDescent="0.45">
      <c r="A8" s="32" t="s">
        <v>10</v>
      </c>
      <c r="B8" s="33">
        <f>SUM(B5:B7)</f>
        <v>2823</v>
      </c>
      <c r="C8" s="33">
        <f t="shared" ref="C8:F8" si="1">SUM(C5:C7)</f>
        <v>2841</v>
      </c>
      <c r="D8" s="33">
        <f t="shared" si="1"/>
        <v>2925</v>
      </c>
      <c r="E8" s="33">
        <f t="shared" si="1"/>
        <v>2902</v>
      </c>
      <c r="F8" s="33">
        <f t="shared" si="1"/>
        <v>11491</v>
      </c>
    </row>
    <row r="9" spans="1:6" ht="15.5" thickTop="1" x14ac:dyDescent="0.4">
      <c r="A9" s="26"/>
      <c r="B9" s="26"/>
      <c r="C9" s="26"/>
      <c r="D9" s="26"/>
      <c r="E9" s="26"/>
      <c r="F9" s="26"/>
    </row>
    <row r="10" spans="1:6" x14ac:dyDescent="0.4">
      <c r="A10" s="34" t="s">
        <v>14</v>
      </c>
      <c r="B10" s="26"/>
      <c r="C10" s="26"/>
      <c r="D10" s="26"/>
      <c r="E10" s="26"/>
      <c r="F10" s="26"/>
    </row>
  </sheetData>
  <mergeCells count="1">
    <mergeCell ref="A3:F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workbookViewId="0">
      <selection activeCell="G7" sqref="G7"/>
    </sheetView>
  </sheetViews>
  <sheetFormatPr defaultRowHeight="15" x14ac:dyDescent="0.4"/>
  <cols>
    <col min="1" max="1" width="11.84375" bestFit="1" customWidth="1"/>
    <col min="6" max="6" width="9.84375" customWidth="1"/>
  </cols>
  <sheetData>
    <row r="1" spans="1:6" ht="65.25" customHeight="1" x14ac:dyDescent="0.45">
      <c r="A1" s="17"/>
      <c r="B1" s="18"/>
      <c r="C1" s="18"/>
      <c r="D1" s="19"/>
      <c r="E1" s="18"/>
      <c r="F1" s="20"/>
    </row>
    <row r="2" spans="1:6" x14ac:dyDescent="0.4">
      <c r="A2" s="21"/>
      <c r="B2" s="14"/>
      <c r="C2" s="14"/>
      <c r="D2" s="14"/>
      <c r="E2" s="14"/>
      <c r="F2" s="22"/>
    </row>
    <row r="3" spans="1:6" x14ac:dyDescent="0.4">
      <c r="A3" s="118" t="s">
        <v>38</v>
      </c>
      <c r="B3" s="119"/>
      <c r="C3" s="119"/>
      <c r="D3" s="119"/>
      <c r="E3" s="119"/>
      <c r="F3" s="120"/>
    </row>
    <row r="4" spans="1:6" x14ac:dyDescent="0.4">
      <c r="A4" s="15" t="s">
        <v>5</v>
      </c>
      <c r="B4" s="16" t="s">
        <v>6</v>
      </c>
      <c r="C4" s="16" t="s">
        <v>7</v>
      </c>
      <c r="D4" s="16" t="s">
        <v>8</v>
      </c>
      <c r="E4" s="16" t="s">
        <v>9</v>
      </c>
      <c r="F4" s="16" t="s">
        <v>10</v>
      </c>
    </row>
    <row r="5" spans="1:6" x14ac:dyDescent="0.4">
      <c r="A5" s="26" t="s">
        <v>11</v>
      </c>
      <c r="B5" s="30">
        <v>604</v>
      </c>
      <c r="C5" s="30">
        <v>609</v>
      </c>
      <c r="D5" s="30">
        <v>601</v>
      </c>
      <c r="E5" s="30">
        <v>602</v>
      </c>
      <c r="F5" s="30">
        <f>SUM(B5:E5)</f>
        <v>2416</v>
      </c>
    </row>
    <row r="6" spans="1:6" x14ac:dyDescent="0.4">
      <c r="A6" s="26" t="s">
        <v>12</v>
      </c>
      <c r="B6" s="31">
        <v>497</v>
      </c>
      <c r="C6" s="31">
        <v>495</v>
      </c>
      <c r="D6" s="31">
        <v>502</v>
      </c>
      <c r="E6" s="31">
        <v>523</v>
      </c>
      <c r="F6" s="30">
        <f>SUM(B6:E6)</f>
        <v>2017</v>
      </c>
    </row>
    <row r="7" spans="1:6" x14ac:dyDescent="0.4">
      <c r="A7" s="26" t="s">
        <v>13</v>
      </c>
      <c r="B7" s="31">
        <v>429</v>
      </c>
      <c r="C7" s="31">
        <v>423</v>
      </c>
      <c r="D7" s="31">
        <v>431</v>
      </c>
      <c r="E7" s="31">
        <v>435</v>
      </c>
      <c r="F7" s="30">
        <f t="shared" ref="F7" si="0">SUM(B7:E7)</f>
        <v>1718</v>
      </c>
    </row>
    <row r="8" spans="1:6" ht="15.5" thickBot="1" x14ac:dyDescent="0.45">
      <c r="A8" s="32" t="s">
        <v>10</v>
      </c>
      <c r="B8" s="33">
        <f>SUM(B5:B7)</f>
        <v>1530</v>
      </c>
      <c r="C8" s="33">
        <f t="shared" ref="C8:F8" si="1">SUM(C5:C7)</f>
        <v>1527</v>
      </c>
      <c r="D8" s="33">
        <f t="shared" si="1"/>
        <v>1534</v>
      </c>
      <c r="E8" s="33">
        <f t="shared" si="1"/>
        <v>1560</v>
      </c>
      <c r="F8" s="33">
        <f t="shared" si="1"/>
        <v>6151</v>
      </c>
    </row>
    <row r="9" spans="1:6" ht="15.5" thickTop="1" x14ac:dyDescent="0.4">
      <c r="A9" s="26"/>
      <c r="B9" s="26"/>
      <c r="C9" s="26"/>
      <c r="D9" s="26"/>
      <c r="E9" s="26"/>
      <c r="F9" s="26"/>
    </row>
    <row r="10" spans="1:6" x14ac:dyDescent="0.4">
      <c r="A10" s="34" t="s">
        <v>14</v>
      </c>
      <c r="B10" s="26"/>
      <c r="C10" s="26"/>
      <c r="D10" s="26"/>
      <c r="E10" s="26"/>
      <c r="F10" s="26"/>
    </row>
  </sheetData>
  <mergeCells count="1">
    <mergeCell ref="A3:F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
  <sheetViews>
    <sheetView topLeftCell="A3" workbookViewId="0">
      <selection activeCell="F7" sqref="F7"/>
    </sheetView>
  </sheetViews>
  <sheetFormatPr defaultRowHeight="15" x14ac:dyDescent="0.4"/>
  <cols>
    <col min="1" max="1" width="11.84375" bestFit="1" customWidth="1"/>
    <col min="6" max="6" width="9.84375" customWidth="1"/>
  </cols>
  <sheetData>
    <row r="1" spans="1:6" ht="65.25" customHeight="1" x14ac:dyDescent="0.45">
      <c r="A1" s="17"/>
      <c r="B1" s="18"/>
      <c r="C1" s="18"/>
      <c r="D1" s="19"/>
      <c r="E1" s="18"/>
      <c r="F1" s="20"/>
    </row>
    <row r="2" spans="1:6" x14ac:dyDescent="0.4">
      <c r="A2" s="21"/>
      <c r="B2" s="14"/>
      <c r="C2" s="14"/>
      <c r="D2" s="14"/>
      <c r="E2" s="14"/>
      <c r="F2" s="22"/>
    </row>
    <row r="3" spans="1:6" x14ac:dyDescent="0.4">
      <c r="A3" s="118" t="s">
        <v>39</v>
      </c>
      <c r="B3" s="119"/>
      <c r="C3" s="119"/>
      <c r="D3" s="119"/>
      <c r="E3" s="119"/>
      <c r="F3" s="120"/>
    </row>
    <row r="4" spans="1:6" x14ac:dyDescent="0.4">
      <c r="A4" s="15" t="s">
        <v>5</v>
      </c>
      <c r="B4" s="16" t="s">
        <v>6</v>
      </c>
      <c r="C4" s="16" t="s">
        <v>7</v>
      </c>
      <c r="D4" s="16" t="s">
        <v>8</v>
      </c>
      <c r="E4" s="16" t="s">
        <v>9</v>
      </c>
      <c r="F4" s="16" t="s">
        <v>10</v>
      </c>
    </row>
    <row r="5" spans="1:6" x14ac:dyDescent="0.4">
      <c r="A5" s="26" t="s">
        <v>11</v>
      </c>
      <c r="B5" s="30">
        <v>741</v>
      </c>
      <c r="C5" s="30">
        <v>740</v>
      </c>
      <c r="D5" s="30">
        <v>744</v>
      </c>
      <c r="E5" s="30">
        <v>750</v>
      </c>
      <c r="F5" s="30">
        <f>SUM(B5:E5)</f>
        <v>2975</v>
      </c>
    </row>
    <row r="6" spans="1:6" x14ac:dyDescent="0.4">
      <c r="A6" s="26" t="s">
        <v>12</v>
      </c>
      <c r="B6" s="31">
        <v>328</v>
      </c>
      <c r="C6" s="31">
        <v>312</v>
      </c>
      <c r="D6" s="31">
        <v>327</v>
      </c>
      <c r="E6" s="31">
        <v>324</v>
      </c>
      <c r="F6" s="30">
        <f>SUM(B6:E6)</f>
        <v>1291</v>
      </c>
    </row>
    <row r="7" spans="1:6" x14ac:dyDescent="0.4">
      <c r="A7" s="26" t="s">
        <v>13</v>
      </c>
      <c r="B7" s="31">
        <v>504</v>
      </c>
      <c r="C7" s="31">
        <v>506</v>
      </c>
      <c r="D7" s="31">
        <v>499</v>
      </c>
      <c r="E7" s="31">
        <v>503</v>
      </c>
      <c r="F7" s="30">
        <f t="shared" ref="F7" si="0">SUM(B7:E7)</f>
        <v>2012</v>
      </c>
    </row>
    <row r="8" spans="1:6" ht="15.5" thickBot="1" x14ac:dyDescent="0.45">
      <c r="A8" s="32" t="s">
        <v>10</v>
      </c>
      <c r="B8" s="33">
        <f>SUM(B5:B7)</f>
        <v>1573</v>
      </c>
      <c r="C8" s="33">
        <f t="shared" ref="C8:F8" si="1">SUM(C5:C7)</f>
        <v>1558</v>
      </c>
      <c r="D8" s="33">
        <f t="shared" si="1"/>
        <v>1570</v>
      </c>
      <c r="E8" s="33">
        <f t="shared" si="1"/>
        <v>1577</v>
      </c>
      <c r="F8" s="33">
        <f t="shared" si="1"/>
        <v>6278</v>
      </c>
    </row>
    <row r="9" spans="1:6" ht="15.5" thickTop="1" x14ac:dyDescent="0.4">
      <c r="A9" s="26"/>
      <c r="B9" s="26"/>
      <c r="C9" s="26"/>
      <c r="D9" s="26"/>
      <c r="E9" s="26"/>
      <c r="F9" s="26"/>
    </row>
    <row r="10" spans="1:6" x14ac:dyDescent="0.4">
      <c r="A10" s="34" t="s">
        <v>14</v>
      </c>
      <c r="B10" s="26"/>
      <c r="C10" s="26"/>
      <c r="D10" s="26"/>
      <c r="E10" s="26"/>
      <c r="F10" s="26"/>
    </row>
  </sheetData>
  <mergeCells count="1">
    <mergeCell ref="A3:F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5"/>
  <sheetViews>
    <sheetView workbookViewId="0">
      <selection activeCell="G5" sqref="G5"/>
    </sheetView>
  </sheetViews>
  <sheetFormatPr defaultColWidth="8.921875" defaultRowHeight="15" x14ac:dyDescent="0.4"/>
  <cols>
    <col min="1" max="1" width="11.84375" style="26" bestFit="1" customWidth="1"/>
    <col min="2" max="2" width="10.53515625" style="26" bestFit="1" customWidth="1"/>
    <col min="3" max="6" width="9.84375" style="26" bestFit="1" customWidth="1"/>
    <col min="7" max="7" width="9.84375" style="26" customWidth="1"/>
    <col min="8" max="8" width="4.15234375" style="26" customWidth="1"/>
    <col min="9" max="9" width="8.921875" style="26"/>
    <col min="10" max="10" width="11.921875" style="26" bestFit="1" customWidth="1"/>
    <col min="11" max="11" width="8.921875" style="26"/>
    <col min="12" max="12" width="16.921875" style="26" bestFit="1" customWidth="1"/>
    <col min="13" max="16384" width="8.921875" style="26"/>
  </cols>
  <sheetData>
    <row r="1" spans="1:12" ht="65.25" customHeight="1" x14ac:dyDescent="0.45">
      <c r="A1" s="23"/>
      <c r="B1" s="24"/>
      <c r="C1" s="24"/>
      <c r="D1" s="25"/>
      <c r="E1" s="24"/>
      <c r="F1" s="24"/>
      <c r="G1" s="29"/>
    </row>
    <row r="2" spans="1:12" x14ac:dyDescent="0.4">
      <c r="A2" s="27"/>
      <c r="B2" s="28"/>
      <c r="C2" s="28"/>
      <c r="D2" s="28"/>
      <c r="E2" s="28"/>
      <c r="F2" s="28"/>
      <c r="G2" s="29"/>
    </row>
    <row r="3" spans="1:12" x14ac:dyDescent="0.4">
      <c r="A3" s="122" t="s">
        <v>40</v>
      </c>
      <c r="B3" s="123"/>
      <c r="C3" s="123"/>
      <c r="D3" s="123"/>
      <c r="E3" s="123"/>
      <c r="F3" s="123"/>
      <c r="G3" s="124"/>
      <c r="I3" s="121" t="s">
        <v>15</v>
      </c>
      <c r="J3" s="121"/>
      <c r="K3" s="121"/>
      <c r="L3" s="121"/>
    </row>
    <row r="4" spans="1:12" x14ac:dyDescent="0.4">
      <c r="A4" s="15" t="s">
        <v>5</v>
      </c>
      <c r="B4" s="16" t="s">
        <v>6</v>
      </c>
      <c r="C4" s="16" t="s">
        <v>7</v>
      </c>
      <c r="D4" s="16" t="s">
        <v>8</v>
      </c>
      <c r="E4" s="16" t="s">
        <v>9</v>
      </c>
      <c r="F4" s="16" t="s">
        <v>10</v>
      </c>
      <c r="G4" s="16" t="s">
        <v>24</v>
      </c>
      <c r="I4" s="16" t="s">
        <v>16</v>
      </c>
      <c r="J4" s="16" t="s">
        <v>17</v>
      </c>
      <c r="K4" s="16" t="s">
        <v>18</v>
      </c>
      <c r="L4" s="16" t="s">
        <v>19</v>
      </c>
    </row>
    <row r="5" spans="1:12" x14ac:dyDescent="0.4">
      <c r="A5" s="26" t="s">
        <v>11</v>
      </c>
      <c r="B5" s="30">
        <f>SUM('U.S.:Mexico'!B5)</f>
        <v>2366</v>
      </c>
      <c r="C5" s="30">
        <f>SUM('U.S.:Mexico'!C5)</f>
        <v>2374</v>
      </c>
      <c r="D5" s="30">
        <f>SUM('U.S.:Mexico'!D5)</f>
        <v>2421</v>
      </c>
      <c r="E5" s="30">
        <f>SUM('U.S.:Mexico'!E5)</f>
        <v>2379</v>
      </c>
      <c r="F5" s="35">
        <f>SUM(Mini_Total)</f>
        <v>9540</v>
      </c>
      <c r="G5" s="37" t="e">
        <f>[1]alllocations!F5</f>
        <v>#REF!</v>
      </c>
      <c r="I5" s="26" t="s">
        <v>20</v>
      </c>
      <c r="J5" s="26" t="s">
        <v>25</v>
      </c>
      <c r="K5" s="26" t="s">
        <v>29</v>
      </c>
      <c r="L5" s="40" t="s">
        <v>31</v>
      </c>
    </row>
    <row r="6" spans="1:12" x14ac:dyDescent="0.4">
      <c r="A6" s="26" t="s">
        <v>12</v>
      </c>
      <c r="B6" s="30">
        <f>SUM('U.S.:Mexico'!B6)</f>
        <v>1812</v>
      </c>
      <c r="C6" s="30">
        <f>SUM('U.S.:Mexico'!C6)</f>
        <v>1797</v>
      </c>
      <c r="D6" s="30">
        <f>SUM('U.S.:Mexico'!D6)</f>
        <v>1844</v>
      </c>
      <c r="E6" s="30">
        <f>SUM('U.S.:Mexico'!E6)</f>
        <v>1863</v>
      </c>
      <c r="F6" s="36">
        <f>SUM(Voice_Activated_Total)</f>
        <v>7316</v>
      </c>
      <c r="G6" s="38"/>
      <c r="I6" s="26" t="s">
        <v>21</v>
      </c>
      <c r="J6" s="26" t="s">
        <v>26</v>
      </c>
      <c r="K6" s="26" t="s">
        <v>28</v>
      </c>
      <c r="L6" s="40" t="s">
        <v>32</v>
      </c>
    </row>
    <row r="7" spans="1:12" x14ac:dyDescent="0.4">
      <c r="A7" s="26" t="s">
        <v>13</v>
      </c>
      <c r="B7" s="30">
        <f>SUM('U.S.:Mexico'!B7)</f>
        <v>1748</v>
      </c>
      <c r="C7" s="30">
        <f>SUM('U.S.:Mexico'!C7)</f>
        <v>1755</v>
      </c>
      <c r="D7" s="30">
        <f>SUM('U.S.:Mexico'!D7)</f>
        <v>1764</v>
      </c>
      <c r="E7" s="30">
        <f>SUM('U.S.:Mexico'!E7)</f>
        <v>1797</v>
      </c>
      <c r="F7" s="36">
        <f>SUM(Waterproof_Total)</f>
        <v>7064</v>
      </c>
      <c r="G7" s="38"/>
      <c r="I7" s="26" t="s">
        <v>22</v>
      </c>
      <c r="J7" s="26" t="s">
        <v>27</v>
      </c>
      <c r="K7" s="26" t="s">
        <v>30</v>
      </c>
      <c r="L7" s="40" t="s">
        <v>33</v>
      </c>
    </row>
    <row r="8" spans="1:12" ht="15.5" thickBot="1" x14ac:dyDescent="0.45">
      <c r="A8" s="32" t="s">
        <v>10</v>
      </c>
      <c r="B8" s="33">
        <f>SUM(B5:B7)</f>
        <v>5926</v>
      </c>
      <c r="C8" s="33">
        <f t="shared" ref="C8:F8" si="0">SUM(C5:C7)</f>
        <v>5926</v>
      </c>
      <c r="D8" s="33">
        <f t="shared" si="0"/>
        <v>6029</v>
      </c>
      <c r="E8" s="33">
        <f t="shared" si="0"/>
        <v>6039</v>
      </c>
      <c r="F8" s="33">
        <f t="shared" si="0"/>
        <v>23920</v>
      </c>
      <c r="G8" s="39"/>
    </row>
    <row r="9" spans="1:12" ht="15.5" thickTop="1" x14ac:dyDescent="0.4">
      <c r="I9" s="40" t="s">
        <v>23</v>
      </c>
    </row>
    <row r="10" spans="1:12" x14ac:dyDescent="0.4">
      <c r="A10" s="34" t="s">
        <v>14</v>
      </c>
    </row>
    <row r="12" spans="1:12" x14ac:dyDescent="0.4">
      <c r="A12" s="15" t="s">
        <v>108</v>
      </c>
      <c r="B12" s="83" t="str">
        <f>HLOOKUP(B8,$B$14:$F$15,2,TRUE)</f>
        <v>Good</v>
      </c>
      <c r="C12" s="83" t="str">
        <f t="shared" ref="C12:E12" si="1">HLOOKUP(C8,$B$14:$F$15,2,TRUE)</f>
        <v>Good</v>
      </c>
      <c r="D12" s="83" t="str">
        <f t="shared" si="1"/>
        <v>Very good</v>
      </c>
      <c r="E12" s="83" t="str">
        <f t="shared" si="1"/>
        <v>Very good</v>
      </c>
      <c r="F12" s="84"/>
    </row>
    <row r="14" spans="1:12" x14ac:dyDescent="0.4">
      <c r="A14" s="47" t="s">
        <v>109</v>
      </c>
      <c r="B14" s="83">
        <v>5700</v>
      </c>
      <c r="C14" s="83">
        <v>5800</v>
      </c>
      <c r="D14" s="83">
        <v>5900</v>
      </c>
      <c r="E14" s="83">
        <v>6000</v>
      </c>
      <c r="F14" s="85">
        <v>6100</v>
      </c>
    </row>
    <row r="15" spans="1:12" x14ac:dyDescent="0.4">
      <c r="A15" s="47" t="s">
        <v>111</v>
      </c>
      <c r="B15" s="48" t="s">
        <v>110</v>
      </c>
      <c r="C15" s="48" t="s">
        <v>113</v>
      </c>
      <c r="D15" s="48" t="s">
        <v>112</v>
      </c>
      <c r="E15" s="48" t="s">
        <v>114</v>
      </c>
      <c r="F15" s="48" t="s">
        <v>115</v>
      </c>
      <c r="I15" s="26" t="s">
        <v>147</v>
      </c>
    </row>
  </sheetData>
  <mergeCells count="2">
    <mergeCell ref="I3:L3"/>
    <mergeCell ref="A3:G3"/>
  </mergeCells>
  <hyperlinks>
    <hyperlink ref="L6" r:id="rId1" xr:uid="{00000000-0004-0000-0400-000000000000}"/>
    <hyperlink ref="L7" r:id="rId2" xr:uid="{00000000-0004-0000-0400-000001000000}"/>
    <hyperlink ref="L5" r:id="rId3" xr:uid="{470B177D-4E5B-4A82-9065-936680595C0B}"/>
    <hyperlink ref="I9" r:id="rId4" tooltip="Access manager details" xr:uid="{B4720551-D385-4563-A3D8-F1BA7AA557A8}"/>
  </hyperlinks>
  <pageMargins left="0.7" right="0.7" top="0.75" bottom="0.75" header="0.3" footer="0.3"/>
  <pageSetup orientation="portrait" horizontalDpi="300" verticalDpi="300"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10A9B-6253-4D6F-A9C1-1F9E2904070D}">
  <dimension ref="A3:E8"/>
  <sheetViews>
    <sheetView workbookViewId="0">
      <selection activeCell="F15" sqref="F15"/>
    </sheetView>
  </sheetViews>
  <sheetFormatPr defaultRowHeight="15" x14ac:dyDescent="0.4"/>
  <cols>
    <col min="1" max="1" width="10.84375" bestFit="1" customWidth="1"/>
    <col min="2" max="2" width="10.23046875" bestFit="1" customWidth="1"/>
    <col min="3" max="3" width="11.69140625" bestFit="1" customWidth="1"/>
    <col min="4" max="4" width="5.15234375" bestFit="1" customWidth="1"/>
    <col min="5" max="6" width="10.07421875" bestFit="1" customWidth="1"/>
  </cols>
  <sheetData>
    <row r="3" spans="1:5" x14ac:dyDescent="0.4">
      <c r="A3" s="89" t="s">
        <v>186</v>
      </c>
      <c r="B3" s="89" t="s">
        <v>151</v>
      </c>
    </row>
    <row r="4" spans="1:5" x14ac:dyDescent="0.4">
      <c r="A4" s="89" t="s">
        <v>16</v>
      </c>
      <c r="B4" t="s">
        <v>43</v>
      </c>
      <c r="C4" t="s">
        <v>44</v>
      </c>
      <c r="D4" t="s">
        <v>45</v>
      </c>
      <c r="E4" t="s">
        <v>149</v>
      </c>
    </row>
    <row r="5" spans="1:5" x14ac:dyDescent="0.4">
      <c r="A5" s="90" t="s">
        <v>21</v>
      </c>
      <c r="B5" s="106">
        <v>119.99</v>
      </c>
      <c r="C5" s="106"/>
      <c r="D5" s="106">
        <v>119.99</v>
      </c>
      <c r="E5" s="106">
        <v>239.98</v>
      </c>
    </row>
    <row r="6" spans="1:5" x14ac:dyDescent="0.4">
      <c r="A6" s="90" t="s">
        <v>22</v>
      </c>
      <c r="B6" s="106"/>
      <c r="C6" s="106"/>
      <c r="D6" s="106">
        <v>119.99</v>
      </c>
      <c r="E6" s="106">
        <v>119.99</v>
      </c>
    </row>
    <row r="7" spans="1:5" x14ac:dyDescent="0.4">
      <c r="A7" s="90" t="s">
        <v>20</v>
      </c>
      <c r="B7" s="106">
        <v>239.98</v>
      </c>
      <c r="C7" s="106">
        <v>599.94999999999993</v>
      </c>
      <c r="D7" s="106"/>
      <c r="E7" s="106">
        <v>839.93</v>
      </c>
    </row>
    <row r="8" spans="1:5" x14ac:dyDescent="0.4">
      <c r="A8" s="90" t="s">
        <v>149</v>
      </c>
      <c r="B8" s="106">
        <v>359.96999999999997</v>
      </c>
      <c r="C8" s="106">
        <v>599.94999999999993</v>
      </c>
      <c r="D8" s="106">
        <v>239.98</v>
      </c>
      <c r="E8" s="106">
        <v>1199.8999999999999</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75"/>
  <sheetViews>
    <sheetView topLeftCell="D22" workbookViewId="0">
      <selection activeCell="A5" sqref="A5:G40"/>
    </sheetView>
  </sheetViews>
  <sheetFormatPr defaultColWidth="8.921875" defaultRowHeight="15" x14ac:dyDescent="0.4"/>
  <cols>
    <col min="1" max="1" width="8.61328125" style="26" bestFit="1" customWidth="1"/>
    <col min="2" max="2" width="15.3828125" style="26" bestFit="1" customWidth="1"/>
    <col min="3" max="3" width="9.53515625" style="26" bestFit="1" customWidth="1"/>
    <col min="4" max="4" width="10.84375" style="26" bestFit="1" customWidth="1"/>
    <col min="5" max="5" width="11.4609375" style="26" bestFit="1" customWidth="1"/>
    <col min="6" max="6" width="10.61328125" style="26" bestFit="1" customWidth="1"/>
    <col min="7" max="7" width="13.84375" style="26" bestFit="1" customWidth="1"/>
    <col min="8" max="8" width="4.15234375" style="26" customWidth="1"/>
    <col min="9" max="9" width="10.61328125" style="26" customWidth="1"/>
    <col min="10" max="10" width="13" style="26" customWidth="1"/>
    <col min="11" max="11" width="8.921875" style="26"/>
    <col min="12" max="12" width="16.921875" style="26" bestFit="1" customWidth="1"/>
    <col min="13" max="13" width="11.3046875" style="26" customWidth="1"/>
    <col min="14" max="16384" width="8.921875" style="26"/>
  </cols>
  <sheetData>
    <row r="1" spans="1:13" ht="65.25" customHeight="1" x14ac:dyDescent="0.45">
      <c r="A1" s="23"/>
      <c r="B1" s="24"/>
      <c r="C1" s="24"/>
      <c r="D1" s="25"/>
      <c r="E1" s="24"/>
      <c r="F1" s="24"/>
      <c r="G1" s="29"/>
    </row>
    <row r="2" spans="1:13" x14ac:dyDescent="0.4">
      <c r="A2" s="27"/>
      <c r="B2" s="28"/>
      <c r="C2" s="28"/>
      <c r="D2" s="28"/>
      <c r="E2" s="28"/>
      <c r="F2" s="28"/>
      <c r="G2" s="29"/>
    </row>
    <row r="3" spans="1:13" x14ac:dyDescent="0.4">
      <c r="A3" s="122" t="s">
        <v>107</v>
      </c>
      <c r="B3" s="123"/>
      <c r="C3" s="123"/>
      <c r="D3" s="123"/>
      <c r="E3" s="123"/>
      <c r="F3" s="123"/>
      <c r="G3" s="124"/>
      <c r="I3" s="121" t="s">
        <v>86</v>
      </c>
      <c r="J3" s="121"/>
      <c r="K3" s="121"/>
      <c r="L3" s="121"/>
      <c r="M3" s="121"/>
    </row>
    <row r="4" spans="1:13" ht="15.5" thickBot="1" x14ac:dyDescent="0.45">
      <c r="A4" s="15" t="s">
        <v>63</v>
      </c>
      <c r="B4" s="16" t="s">
        <v>34</v>
      </c>
      <c r="C4" s="16" t="s">
        <v>41</v>
      </c>
      <c r="D4" s="16" t="s">
        <v>35</v>
      </c>
      <c r="E4" s="16" t="s">
        <v>18</v>
      </c>
      <c r="F4" s="16" t="s">
        <v>36</v>
      </c>
      <c r="G4" s="16" t="s">
        <v>42</v>
      </c>
      <c r="I4" s="43" t="s">
        <v>87</v>
      </c>
      <c r="J4" s="43" t="s">
        <v>17</v>
      </c>
      <c r="K4" s="43" t="s">
        <v>88</v>
      </c>
      <c r="L4" s="43" t="s">
        <v>89</v>
      </c>
      <c r="M4" s="43" t="s">
        <v>90</v>
      </c>
    </row>
    <row r="5" spans="1:13" ht="15.5" thickTop="1" x14ac:dyDescent="0.4">
      <c r="A5" s="41" t="s">
        <v>46</v>
      </c>
      <c r="B5" s="41" t="s">
        <v>43</v>
      </c>
      <c r="C5" s="42">
        <v>44564</v>
      </c>
      <c r="D5" s="41" t="s">
        <v>47</v>
      </c>
      <c r="E5" s="41" t="s">
        <v>20</v>
      </c>
      <c r="F5" s="41">
        <v>129.99</v>
      </c>
      <c r="G5" t="b">
        <f>AND(Sales[[#This Row],[Product]]="Mini 2",Sales[[#This Row],[Location]]="U.S.")</f>
        <v>1</v>
      </c>
      <c r="I5" s="41" t="s">
        <v>91</v>
      </c>
      <c r="J5" s="41" t="s">
        <v>51</v>
      </c>
      <c r="K5" s="41" t="s">
        <v>92</v>
      </c>
      <c r="L5" s="45">
        <v>1</v>
      </c>
      <c r="M5" s="41">
        <v>119.99</v>
      </c>
    </row>
    <row r="6" spans="1:13" x14ac:dyDescent="0.4">
      <c r="A6" s="41" t="s">
        <v>49</v>
      </c>
      <c r="B6" s="41" t="s">
        <v>44</v>
      </c>
      <c r="C6" s="42">
        <v>44564</v>
      </c>
      <c r="D6" s="41" t="s">
        <v>48</v>
      </c>
      <c r="E6" s="41" t="s">
        <v>20</v>
      </c>
      <c r="F6" s="41">
        <v>139.99</v>
      </c>
      <c r="G6" t="b">
        <f>AND(Sales[[#This Row],[Product]]="Mini 2",Sales[[#This Row],[Location]]="U.S.")</f>
        <v>0</v>
      </c>
      <c r="I6" s="41" t="s">
        <v>93</v>
      </c>
      <c r="J6" s="41" t="s">
        <v>51</v>
      </c>
      <c r="K6" s="41" t="s">
        <v>94</v>
      </c>
      <c r="L6" s="45">
        <v>1</v>
      </c>
      <c r="M6" s="41">
        <v>119.99</v>
      </c>
    </row>
    <row r="7" spans="1:13" x14ac:dyDescent="0.4">
      <c r="A7" s="41" t="s">
        <v>50</v>
      </c>
      <c r="B7" s="41" t="s">
        <v>43</v>
      </c>
      <c r="C7" s="42">
        <v>44565</v>
      </c>
      <c r="D7" s="41" t="s">
        <v>51</v>
      </c>
      <c r="E7" s="41" t="s">
        <v>21</v>
      </c>
      <c r="F7" s="41">
        <v>119.99</v>
      </c>
      <c r="G7" t="b">
        <f>AND(Sales[[#This Row],[Product]]="Mini 2",Sales[[#This Row],[Location]]="U.S.")</f>
        <v>0</v>
      </c>
      <c r="I7" s="41" t="s">
        <v>95</v>
      </c>
      <c r="J7" s="41" t="s">
        <v>51</v>
      </c>
      <c r="K7" s="41" t="s">
        <v>96</v>
      </c>
      <c r="L7" s="45">
        <v>1</v>
      </c>
      <c r="M7" s="41">
        <v>119.99</v>
      </c>
    </row>
    <row r="8" spans="1:13" x14ac:dyDescent="0.4">
      <c r="A8" s="41" t="s">
        <v>53</v>
      </c>
      <c r="B8" s="41" t="s">
        <v>43</v>
      </c>
      <c r="C8" s="42">
        <v>44565</v>
      </c>
      <c r="D8" s="41" t="s">
        <v>54</v>
      </c>
      <c r="E8" s="41" t="s">
        <v>20</v>
      </c>
      <c r="F8" s="41">
        <v>145.94999999999999</v>
      </c>
      <c r="G8" s="26" t="b">
        <f>AND(Sales[[#This Row],[Product]]="Mini 2",Sales[[#This Row],[Location]]="U.S.")</f>
        <v>0</v>
      </c>
      <c r="I8" s="41" t="s">
        <v>97</v>
      </c>
      <c r="J8" s="41" t="s">
        <v>47</v>
      </c>
      <c r="K8" s="41" t="s">
        <v>92</v>
      </c>
      <c r="L8" s="45">
        <v>2</v>
      </c>
      <c r="M8" s="41">
        <v>129.99</v>
      </c>
    </row>
    <row r="9" spans="1:13" x14ac:dyDescent="0.4">
      <c r="A9" s="41" t="s">
        <v>52</v>
      </c>
      <c r="B9" s="41" t="s">
        <v>45</v>
      </c>
      <c r="C9" s="42">
        <v>44566</v>
      </c>
      <c r="D9" s="41" t="s">
        <v>51</v>
      </c>
      <c r="E9" s="41" t="s">
        <v>22</v>
      </c>
      <c r="F9" s="41">
        <v>119.99</v>
      </c>
      <c r="G9" t="b">
        <f>AND(Sales[[#This Row],[Product]]="Mini 2",Sales[[#This Row],[Location]]="U.S.")</f>
        <v>0</v>
      </c>
      <c r="I9" s="41" t="s">
        <v>98</v>
      </c>
      <c r="J9" s="41" t="s">
        <v>47</v>
      </c>
      <c r="K9" s="41" t="s">
        <v>94</v>
      </c>
      <c r="L9" s="45">
        <v>2</v>
      </c>
      <c r="M9" s="41">
        <v>129.99</v>
      </c>
    </row>
    <row r="10" spans="1:13" x14ac:dyDescent="0.4">
      <c r="A10" s="41" t="s">
        <v>55</v>
      </c>
      <c r="B10" s="41" t="s">
        <v>44</v>
      </c>
      <c r="C10" s="42">
        <v>44566</v>
      </c>
      <c r="D10" s="41" t="s">
        <v>13</v>
      </c>
      <c r="E10" s="41" t="s">
        <v>22</v>
      </c>
      <c r="F10" s="41">
        <v>135.94999999999999</v>
      </c>
      <c r="G10" s="26" t="b">
        <f>AND(Sales[[#This Row],[Product]]="Mini 2",Sales[[#This Row],[Location]]="U.S.")</f>
        <v>0</v>
      </c>
      <c r="I10" s="41" t="s">
        <v>99</v>
      </c>
      <c r="J10" s="41" t="s">
        <v>47</v>
      </c>
      <c r="K10" s="41" t="s">
        <v>96</v>
      </c>
      <c r="L10" s="45">
        <v>2</v>
      </c>
      <c r="M10" s="41">
        <v>129.99</v>
      </c>
    </row>
    <row r="11" spans="1:13" x14ac:dyDescent="0.4">
      <c r="A11" s="41" t="s">
        <v>82</v>
      </c>
      <c r="B11" s="41" t="s">
        <v>43</v>
      </c>
      <c r="C11" s="42">
        <v>44567</v>
      </c>
      <c r="D11" s="41" t="s">
        <v>54</v>
      </c>
      <c r="E11" s="41" t="s">
        <v>21</v>
      </c>
      <c r="F11" s="41">
        <v>145.94999999999999</v>
      </c>
      <c r="G11" s="26" t="b">
        <f>AND(Sales[[#This Row],[Product]]="Mini 2",Sales[[#This Row],[Location]]="U.S.")</f>
        <v>0</v>
      </c>
      <c r="I11" s="41" t="s">
        <v>101</v>
      </c>
      <c r="J11" s="41" t="s">
        <v>48</v>
      </c>
      <c r="K11" s="41" t="s">
        <v>92</v>
      </c>
      <c r="L11" s="45">
        <v>2</v>
      </c>
      <c r="M11" s="41">
        <v>139.99</v>
      </c>
    </row>
    <row r="12" spans="1:13" x14ac:dyDescent="0.4">
      <c r="A12" s="41" t="s">
        <v>56</v>
      </c>
      <c r="B12" s="41" t="s">
        <v>43</v>
      </c>
      <c r="C12" s="42">
        <v>44568</v>
      </c>
      <c r="D12" s="41" t="s">
        <v>47</v>
      </c>
      <c r="E12" s="41" t="s">
        <v>20</v>
      </c>
      <c r="F12" s="41">
        <v>129.99</v>
      </c>
      <c r="G12" s="26" t="b">
        <f>AND(Sales[[#This Row],[Product]]="Mini 2",Sales[[#This Row],[Location]]="U.S.")</f>
        <v>1</v>
      </c>
      <c r="I12" s="41" t="s">
        <v>102</v>
      </c>
      <c r="J12" s="41" t="s">
        <v>48</v>
      </c>
      <c r="K12" s="41" t="s">
        <v>96</v>
      </c>
      <c r="L12" s="45">
        <v>2</v>
      </c>
      <c r="M12" s="41">
        <v>139.99</v>
      </c>
    </row>
    <row r="13" spans="1:13" x14ac:dyDescent="0.4">
      <c r="A13" s="41" t="s">
        <v>57</v>
      </c>
      <c r="B13" s="41" t="s">
        <v>45</v>
      </c>
      <c r="C13" s="42">
        <v>44568</v>
      </c>
      <c r="D13" s="41" t="s">
        <v>48</v>
      </c>
      <c r="E13" s="41" t="s">
        <v>21</v>
      </c>
      <c r="F13" s="41">
        <v>139.99</v>
      </c>
      <c r="G13" s="26" t="b">
        <f>AND(Sales[[#This Row],[Product]]="Mini 2",Sales[[#This Row],[Location]]="U.S.")</f>
        <v>0</v>
      </c>
      <c r="I13" s="41" t="s">
        <v>103</v>
      </c>
      <c r="J13" s="41" t="s">
        <v>100</v>
      </c>
      <c r="K13" s="41" t="s">
        <v>92</v>
      </c>
      <c r="L13" s="45">
        <v>3</v>
      </c>
      <c r="M13" s="41">
        <v>145.94999999999999</v>
      </c>
    </row>
    <row r="14" spans="1:13" x14ac:dyDescent="0.4">
      <c r="A14" s="41" t="s">
        <v>58</v>
      </c>
      <c r="B14" s="41" t="s">
        <v>43</v>
      </c>
      <c r="C14" s="42">
        <v>44569</v>
      </c>
      <c r="D14" s="41" t="s">
        <v>51</v>
      </c>
      <c r="E14" s="41" t="s">
        <v>20</v>
      </c>
      <c r="F14" s="41">
        <v>119.99</v>
      </c>
      <c r="G14" s="26" t="b">
        <f>AND(Sales[[#This Row],[Product]]="Mini 2",Sales[[#This Row],[Location]]="U.S.")</f>
        <v>0</v>
      </c>
      <c r="I14" s="41" t="s">
        <v>104</v>
      </c>
      <c r="J14" s="41" t="s">
        <v>100</v>
      </c>
      <c r="K14" s="41" t="s">
        <v>96</v>
      </c>
      <c r="L14" s="45">
        <v>3</v>
      </c>
      <c r="M14" s="41">
        <v>145.94999999999999</v>
      </c>
    </row>
    <row r="15" spans="1:13" x14ac:dyDescent="0.4">
      <c r="A15" s="41" t="s">
        <v>59</v>
      </c>
      <c r="B15" s="41" t="s">
        <v>44</v>
      </c>
      <c r="C15" s="42">
        <v>44571</v>
      </c>
      <c r="D15" s="41" t="s">
        <v>48</v>
      </c>
      <c r="E15" s="41" t="s">
        <v>22</v>
      </c>
      <c r="F15" s="41">
        <v>139.99</v>
      </c>
      <c r="G15" s="26" t="b">
        <f>AND(Sales[[#This Row],[Product]]="Mini 2",Sales[[#This Row],[Location]]="U.S.")</f>
        <v>0</v>
      </c>
      <c r="I15" s="41" t="s">
        <v>105</v>
      </c>
      <c r="J15" s="41" t="s">
        <v>13</v>
      </c>
      <c r="K15" s="41" t="s">
        <v>92</v>
      </c>
      <c r="L15" s="45">
        <v>2</v>
      </c>
      <c r="M15" s="41">
        <v>135.94999999999999</v>
      </c>
    </row>
    <row r="16" spans="1:13" x14ac:dyDescent="0.4">
      <c r="A16" s="41" t="s">
        <v>60</v>
      </c>
      <c r="B16" s="41" t="s">
        <v>44</v>
      </c>
      <c r="C16" s="42">
        <v>44572</v>
      </c>
      <c r="D16" s="41" t="s">
        <v>47</v>
      </c>
      <c r="E16" s="41" t="s">
        <v>20</v>
      </c>
      <c r="F16" s="41">
        <v>129.99</v>
      </c>
      <c r="G16" s="26" t="b">
        <f>AND(Sales[[#This Row],[Product]]="Mini 2",Sales[[#This Row],[Location]]="U.S.")</f>
        <v>1</v>
      </c>
      <c r="I16" s="41" t="s">
        <v>106</v>
      </c>
      <c r="J16" s="41" t="s">
        <v>13</v>
      </c>
      <c r="K16" s="41" t="s">
        <v>96</v>
      </c>
      <c r="L16" s="45">
        <v>2</v>
      </c>
      <c r="M16" s="41">
        <v>135.94999999999999</v>
      </c>
    </row>
    <row r="17" spans="1:7" x14ac:dyDescent="0.4">
      <c r="A17" s="41" t="s">
        <v>81</v>
      </c>
      <c r="B17" s="41" t="s">
        <v>44</v>
      </c>
      <c r="C17" s="42">
        <v>44573</v>
      </c>
      <c r="D17" s="41" t="s">
        <v>51</v>
      </c>
      <c r="E17" s="41" t="s">
        <v>20</v>
      </c>
      <c r="F17" s="41">
        <v>119.99</v>
      </c>
      <c r="G17" s="26" t="b">
        <f>AND(Sales[[#This Row],[Product]]="Mini 2",Sales[[#This Row],[Location]]="U.S.")</f>
        <v>0</v>
      </c>
    </row>
    <row r="18" spans="1:7" x14ac:dyDescent="0.4">
      <c r="A18" s="41" t="s">
        <v>61</v>
      </c>
      <c r="B18" s="41" t="s">
        <v>44</v>
      </c>
      <c r="C18" s="42">
        <v>44573</v>
      </c>
      <c r="D18" s="41" t="s">
        <v>13</v>
      </c>
      <c r="E18" s="41" t="s">
        <v>20</v>
      </c>
      <c r="F18" s="41">
        <v>135.94999999999999</v>
      </c>
      <c r="G18" s="26" t="b">
        <f>AND(Sales[[#This Row],[Product]]="Mini 2",Sales[[#This Row],[Location]]="U.S.")</f>
        <v>0</v>
      </c>
    </row>
    <row r="19" spans="1:7" x14ac:dyDescent="0.4">
      <c r="A19" s="41" t="s">
        <v>62</v>
      </c>
      <c r="B19" s="41" t="s">
        <v>43</v>
      </c>
      <c r="C19" s="42">
        <v>44574</v>
      </c>
      <c r="D19" s="41" t="s">
        <v>51</v>
      </c>
      <c r="E19" s="41" t="s">
        <v>20</v>
      </c>
      <c r="F19" s="41">
        <v>119.99</v>
      </c>
      <c r="G19" s="26" t="b">
        <f>AND(Sales[[#This Row],[Product]]="Mini 2",Sales[[#This Row],[Location]]="U.S.")</f>
        <v>0</v>
      </c>
    </row>
    <row r="20" spans="1:7" x14ac:dyDescent="0.4">
      <c r="A20" s="41" t="s">
        <v>64</v>
      </c>
      <c r="B20" s="41" t="s">
        <v>45</v>
      </c>
      <c r="C20" s="42">
        <v>44575</v>
      </c>
      <c r="D20" s="41" t="s">
        <v>51</v>
      </c>
      <c r="E20" s="41" t="s">
        <v>21</v>
      </c>
      <c r="F20" s="41">
        <v>119.99</v>
      </c>
      <c r="G20" s="26" t="b">
        <f>AND(Sales[[#This Row],[Product]]="Mini 2",Sales[[#This Row],[Location]]="U.S.")</f>
        <v>0</v>
      </c>
    </row>
    <row r="21" spans="1:7" x14ac:dyDescent="0.4">
      <c r="A21" s="41" t="s">
        <v>65</v>
      </c>
      <c r="B21" s="41" t="s">
        <v>44</v>
      </c>
      <c r="C21" s="42">
        <v>44576</v>
      </c>
      <c r="D21" s="41" t="s">
        <v>48</v>
      </c>
      <c r="E21" s="41" t="s">
        <v>20</v>
      </c>
      <c r="F21" s="41">
        <v>139.99</v>
      </c>
      <c r="G21" s="26" t="b">
        <f>AND(Sales[[#This Row],[Product]]="Mini 2",Sales[[#This Row],[Location]]="U.S.")</f>
        <v>0</v>
      </c>
    </row>
    <row r="22" spans="1:7" x14ac:dyDescent="0.4">
      <c r="A22" s="41" t="s">
        <v>66</v>
      </c>
      <c r="B22" s="41" t="s">
        <v>44</v>
      </c>
      <c r="C22" s="42">
        <v>44577</v>
      </c>
      <c r="D22" s="41" t="s">
        <v>54</v>
      </c>
      <c r="E22" s="41" t="s">
        <v>20</v>
      </c>
      <c r="F22" s="41">
        <v>145.94999999999999</v>
      </c>
      <c r="G22" s="26" t="b">
        <f>AND(Sales[[#This Row],[Product]]="Mini 2",Sales[[#This Row],[Location]]="U.S.")</f>
        <v>0</v>
      </c>
    </row>
    <row r="23" spans="1:7" x14ac:dyDescent="0.4">
      <c r="A23" s="41" t="s">
        <v>83</v>
      </c>
      <c r="B23" s="41" t="s">
        <v>43</v>
      </c>
      <c r="C23" s="42">
        <v>44578</v>
      </c>
      <c r="D23" s="41" t="s">
        <v>47</v>
      </c>
      <c r="E23" s="41" t="s">
        <v>20</v>
      </c>
      <c r="F23" s="41">
        <v>129.99</v>
      </c>
      <c r="G23" s="26" t="b">
        <f>AND(Sales[[#This Row],[Product]]="Mini 2",Sales[[#This Row],[Location]]="U.S.")</f>
        <v>1</v>
      </c>
    </row>
    <row r="24" spans="1:7" x14ac:dyDescent="0.4">
      <c r="A24" s="41" t="s">
        <v>67</v>
      </c>
      <c r="B24" s="41" t="s">
        <v>44</v>
      </c>
      <c r="C24" s="42">
        <v>44578</v>
      </c>
      <c r="D24" s="41" t="s">
        <v>47</v>
      </c>
      <c r="E24" s="41" t="s">
        <v>20</v>
      </c>
      <c r="F24" s="41">
        <v>129.99</v>
      </c>
      <c r="G24" s="26" t="b">
        <f>AND(Sales[[#This Row],[Product]]="Mini 2",Sales[[#This Row],[Location]]="U.S.")</f>
        <v>1</v>
      </c>
    </row>
    <row r="25" spans="1:7" x14ac:dyDescent="0.4">
      <c r="A25" s="41" t="s">
        <v>68</v>
      </c>
      <c r="B25" s="41" t="s">
        <v>43</v>
      </c>
      <c r="C25" s="42">
        <v>44579</v>
      </c>
      <c r="D25" s="41" t="s">
        <v>47</v>
      </c>
      <c r="E25" s="41" t="s">
        <v>20</v>
      </c>
      <c r="F25" s="41">
        <v>129.99</v>
      </c>
      <c r="G25" s="26" t="b">
        <f>AND(Sales[[#This Row],[Product]]="Mini 2",Sales[[#This Row],[Location]]="U.S.")</f>
        <v>1</v>
      </c>
    </row>
    <row r="26" spans="1:7" x14ac:dyDescent="0.4">
      <c r="A26" s="41" t="s">
        <v>69</v>
      </c>
      <c r="B26" s="41" t="s">
        <v>44</v>
      </c>
      <c r="C26" s="42">
        <v>44580</v>
      </c>
      <c r="D26" s="41" t="s">
        <v>48</v>
      </c>
      <c r="E26" s="41" t="s">
        <v>21</v>
      </c>
      <c r="F26" s="41">
        <v>139.99</v>
      </c>
      <c r="G26" s="26" t="b">
        <f>AND(Sales[[#This Row],[Product]]="Mini 2",Sales[[#This Row],[Location]]="U.S.")</f>
        <v>0</v>
      </c>
    </row>
    <row r="27" spans="1:7" x14ac:dyDescent="0.4">
      <c r="A27" s="41" t="s">
        <v>70</v>
      </c>
      <c r="B27" s="41" t="s">
        <v>44</v>
      </c>
      <c r="C27" s="42">
        <v>44581</v>
      </c>
      <c r="D27" s="41" t="s">
        <v>51</v>
      </c>
      <c r="E27" s="41" t="s">
        <v>20</v>
      </c>
      <c r="F27" s="41">
        <v>119.99</v>
      </c>
      <c r="G27" s="26" t="b">
        <f>AND(Sales[[#This Row],[Product]]="Mini 2",Sales[[#This Row],[Location]]="U.S.")</f>
        <v>0</v>
      </c>
    </row>
    <row r="28" spans="1:7" x14ac:dyDescent="0.4">
      <c r="A28" s="41" t="s">
        <v>84</v>
      </c>
      <c r="B28" s="41" t="s">
        <v>44</v>
      </c>
      <c r="C28" s="42">
        <v>44581</v>
      </c>
      <c r="D28" s="41" t="s">
        <v>51</v>
      </c>
      <c r="E28" s="41" t="s">
        <v>20</v>
      </c>
      <c r="F28" s="41">
        <v>119.99</v>
      </c>
      <c r="G28" s="26" t="b">
        <f>AND(Sales[[#This Row],[Product]]="Mini 2",Sales[[#This Row],[Location]]="U.S.")</f>
        <v>0</v>
      </c>
    </row>
    <row r="29" spans="1:7" x14ac:dyDescent="0.4">
      <c r="A29" s="41" t="s">
        <v>71</v>
      </c>
      <c r="B29" s="41" t="s">
        <v>44</v>
      </c>
      <c r="C29" s="42">
        <v>44582</v>
      </c>
      <c r="D29" s="41" t="s">
        <v>51</v>
      </c>
      <c r="E29" s="41" t="s">
        <v>20</v>
      </c>
      <c r="F29" s="41">
        <v>119.99</v>
      </c>
      <c r="G29" s="26" t="b">
        <f>AND(Sales[[#This Row],[Product]]="Mini 2",Sales[[#This Row],[Location]]="U.S.")</f>
        <v>0</v>
      </c>
    </row>
    <row r="30" spans="1:7" x14ac:dyDescent="0.4">
      <c r="A30" s="41" t="s">
        <v>72</v>
      </c>
      <c r="B30" s="41" t="s">
        <v>43</v>
      </c>
      <c r="C30" s="42">
        <v>44583</v>
      </c>
      <c r="D30" s="41" t="s">
        <v>13</v>
      </c>
      <c r="E30" s="41" t="s">
        <v>22</v>
      </c>
      <c r="F30" s="41">
        <v>135.94999999999999</v>
      </c>
      <c r="G30" s="26" t="b">
        <f>AND(Sales[[#This Row],[Product]]="Mini 2",Sales[[#This Row],[Location]]="U.S.")</f>
        <v>0</v>
      </c>
    </row>
    <row r="31" spans="1:7" x14ac:dyDescent="0.4">
      <c r="A31" s="41" t="s">
        <v>73</v>
      </c>
      <c r="B31" s="41" t="s">
        <v>45</v>
      </c>
      <c r="C31" s="42">
        <v>44584</v>
      </c>
      <c r="D31" s="41" t="s">
        <v>54</v>
      </c>
      <c r="E31" s="41" t="s">
        <v>20</v>
      </c>
      <c r="F31" s="41">
        <v>145.94999999999999</v>
      </c>
      <c r="G31" s="26" t="b">
        <f>AND(Sales[[#This Row],[Product]]="Mini 2",Sales[[#This Row],[Location]]="U.S.")</f>
        <v>0</v>
      </c>
    </row>
    <row r="32" spans="1:7" x14ac:dyDescent="0.4">
      <c r="A32" s="41" t="s">
        <v>74</v>
      </c>
      <c r="B32" s="41" t="s">
        <v>45</v>
      </c>
      <c r="C32" s="42">
        <v>44585</v>
      </c>
      <c r="D32" s="41" t="s">
        <v>47</v>
      </c>
      <c r="E32" s="41" t="s">
        <v>20</v>
      </c>
      <c r="F32" s="41">
        <v>129.99</v>
      </c>
      <c r="G32" s="26" t="b">
        <f>AND(Sales[[#This Row],[Product]]="Mini 2",Sales[[#This Row],[Location]]="U.S.")</f>
        <v>1</v>
      </c>
    </row>
    <row r="33" spans="1:7" x14ac:dyDescent="0.4">
      <c r="A33" s="41" t="s">
        <v>75</v>
      </c>
      <c r="B33" s="41" t="s">
        <v>44</v>
      </c>
      <c r="C33" s="42">
        <v>44586</v>
      </c>
      <c r="D33" s="41" t="s">
        <v>47</v>
      </c>
      <c r="E33" s="41" t="s">
        <v>20</v>
      </c>
      <c r="F33" s="41">
        <v>129.99</v>
      </c>
      <c r="G33" s="26" t="b">
        <f>AND(Sales[[#This Row],[Product]]="Mini 2",Sales[[#This Row],[Location]]="U.S.")</f>
        <v>1</v>
      </c>
    </row>
    <row r="34" spans="1:7" x14ac:dyDescent="0.4">
      <c r="A34" s="41" t="s">
        <v>76</v>
      </c>
      <c r="B34" s="41" t="s">
        <v>43</v>
      </c>
      <c r="C34" s="42">
        <v>44587</v>
      </c>
      <c r="D34" s="41" t="s">
        <v>48</v>
      </c>
      <c r="E34" s="41" t="s">
        <v>21</v>
      </c>
      <c r="F34" s="41">
        <v>139.99</v>
      </c>
      <c r="G34" s="26" t="b">
        <f>AND(Sales[[#This Row],[Product]]="Mini 2",Sales[[#This Row],[Location]]="U.S.")</f>
        <v>0</v>
      </c>
    </row>
    <row r="35" spans="1:7" x14ac:dyDescent="0.4">
      <c r="A35" s="41" t="s">
        <v>77</v>
      </c>
      <c r="B35" s="41" t="s">
        <v>44</v>
      </c>
      <c r="C35" s="42">
        <v>44588</v>
      </c>
      <c r="D35" s="41" t="s">
        <v>51</v>
      </c>
      <c r="E35" s="41" t="s">
        <v>20</v>
      </c>
      <c r="F35" s="41">
        <v>119.99</v>
      </c>
      <c r="G35" s="26" t="b">
        <f>AND(Sales[[#This Row],[Product]]="Mini 2",Sales[[#This Row],[Location]]="U.S.")</f>
        <v>0</v>
      </c>
    </row>
    <row r="36" spans="1:7" x14ac:dyDescent="0.4">
      <c r="A36" s="41" t="s">
        <v>78</v>
      </c>
      <c r="B36" s="41" t="s">
        <v>44</v>
      </c>
      <c r="C36" s="42">
        <v>44589</v>
      </c>
      <c r="D36" s="41" t="s">
        <v>47</v>
      </c>
      <c r="E36" s="41" t="s">
        <v>20</v>
      </c>
      <c r="F36" s="41">
        <v>129.99</v>
      </c>
      <c r="G36" s="26" t="b">
        <f>AND(Sales[[#This Row],[Product]]="Mini 2",Sales[[#This Row],[Location]]="U.S.")</f>
        <v>1</v>
      </c>
    </row>
    <row r="37" spans="1:7" x14ac:dyDescent="0.4">
      <c r="A37" s="41" t="s">
        <v>79</v>
      </c>
      <c r="B37" s="41" t="s">
        <v>44</v>
      </c>
      <c r="C37" s="42">
        <v>44590</v>
      </c>
      <c r="D37" s="41" t="s">
        <v>48</v>
      </c>
      <c r="E37" s="41" t="s">
        <v>20</v>
      </c>
      <c r="F37" s="41">
        <v>139.99</v>
      </c>
      <c r="G37" s="26" t="b">
        <f>AND(Sales[[#This Row],[Product]]="Mini 2",Sales[[#This Row],[Location]]="U.S.")</f>
        <v>0</v>
      </c>
    </row>
    <row r="38" spans="1:7" x14ac:dyDescent="0.4">
      <c r="A38" s="41" t="s">
        <v>80</v>
      </c>
      <c r="B38" s="41" t="s">
        <v>43</v>
      </c>
      <c r="C38" s="42">
        <v>44591</v>
      </c>
      <c r="D38" s="41" t="s">
        <v>13</v>
      </c>
      <c r="E38" s="41" t="s">
        <v>20</v>
      </c>
      <c r="F38" s="41">
        <v>135.94999999999999</v>
      </c>
      <c r="G38" s="26" t="b">
        <f>AND(Sales[[#This Row],[Product]]="Mini 2",Sales[[#This Row],[Location]]="U.S.")</f>
        <v>0</v>
      </c>
    </row>
    <row r="39" spans="1:7" x14ac:dyDescent="0.4">
      <c r="A39" s="41" t="s">
        <v>85</v>
      </c>
      <c r="B39" s="41" t="s">
        <v>45</v>
      </c>
      <c r="C39" s="42">
        <v>44592</v>
      </c>
      <c r="D39" s="41" t="s">
        <v>47</v>
      </c>
      <c r="E39" s="41" t="s">
        <v>20</v>
      </c>
      <c r="F39" s="41">
        <v>129.99</v>
      </c>
      <c r="G39" s="26" t="b">
        <f>AND(Sales[[#This Row],[Product]]="Mini 2",Sales[[#This Row],[Location]]="U.S.")</f>
        <v>1</v>
      </c>
    </row>
    <row r="40" spans="1:7" x14ac:dyDescent="0.4">
      <c r="A40"/>
      <c r="B40"/>
      <c r="C40"/>
      <c r="D40"/>
      <c r="E40"/>
      <c r="F40"/>
      <c r="G40"/>
    </row>
    <row r="41" spans="1:7" x14ac:dyDescent="0.4">
      <c r="A41" s="41"/>
      <c r="B41" s="41"/>
      <c r="C41" s="41"/>
      <c r="D41" s="41"/>
      <c r="E41" s="41"/>
      <c r="F41" s="41"/>
    </row>
    <row r="42" spans="1:7" x14ac:dyDescent="0.4">
      <c r="A42" s="41"/>
      <c r="B42" s="41"/>
      <c r="C42" s="41"/>
      <c r="D42" s="41"/>
      <c r="E42" s="41"/>
      <c r="F42" s="41"/>
    </row>
    <row r="43" spans="1:7" x14ac:dyDescent="0.4">
      <c r="A43" s="41"/>
      <c r="B43" s="41"/>
      <c r="C43" s="41"/>
      <c r="D43" s="41"/>
      <c r="E43" s="41"/>
      <c r="F43" s="41"/>
    </row>
    <row r="44" spans="1:7" x14ac:dyDescent="0.4">
      <c r="A44" s="41"/>
      <c r="B44" s="41"/>
      <c r="C44" s="41"/>
      <c r="D44" s="41"/>
      <c r="E44" s="41"/>
      <c r="F44" s="41"/>
    </row>
    <row r="45" spans="1:7" x14ac:dyDescent="0.4">
      <c r="A45" s="41"/>
      <c r="B45" s="41"/>
      <c r="C45" s="41"/>
      <c r="D45" s="41"/>
      <c r="E45" s="41"/>
      <c r="F45" s="41"/>
    </row>
    <row r="46" spans="1:7" x14ac:dyDescent="0.4">
      <c r="A46" s="41"/>
      <c r="B46" s="41"/>
      <c r="C46" s="41"/>
      <c r="D46" s="41"/>
      <c r="E46" s="41"/>
      <c r="F46" s="41"/>
    </row>
    <row r="47" spans="1:7" x14ac:dyDescent="0.4">
      <c r="A47" s="41"/>
      <c r="B47" s="41"/>
      <c r="C47" s="41"/>
      <c r="D47" s="41"/>
      <c r="E47" s="41"/>
      <c r="F47" s="41"/>
    </row>
    <row r="48" spans="1:7" x14ac:dyDescent="0.4">
      <c r="A48" s="41"/>
      <c r="B48" s="41"/>
      <c r="C48" s="41"/>
      <c r="D48" s="41"/>
      <c r="E48" s="41"/>
      <c r="F48" s="41"/>
    </row>
    <row r="49" spans="1:6" x14ac:dyDescent="0.4">
      <c r="A49" s="41"/>
      <c r="B49" s="41"/>
      <c r="C49" s="41"/>
      <c r="D49" s="41"/>
      <c r="E49" s="41"/>
      <c r="F49" s="41"/>
    </row>
    <row r="50" spans="1:6" x14ac:dyDescent="0.4">
      <c r="A50" s="41"/>
      <c r="B50" s="41"/>
      <c r="C50" s="41"/>
      <c r="D50" s="41"/>
      <c r="E50" s="41"/>
      <c r="F50" s="41"/>
    </row>
    <row r="51" spans="1:6" x14ac:dyDescent="0.4">
      <c r="A51" s="41"/>
      <c r="B51" s="41"/>
      <c r="C51" s="41"/>
      <c r="D51" s="41"/>
      <c r="E51" s="41"/>
      <c r="F51" s="41"/>
    </row>
    <row r="52" spans="1:6" x14ac:dyDescent="0.4">
      <c r="A52" s="41"/>
      <c r="B52" s="41"/>
      <c r="C52" s="41"/>
      <c r="D52" s="41"/>
      <c r="E52" s="41"/>
      <c r="F52" s="41"/>
    </row>
    <row r="53" spans="1:6" x14ac:dyDescent="0.4">
      <c r="A53" s="41"/>
      <c r="B53" s="41"/>
      <c r="C53" s="41"/>
      <c r="D53" s="41"/>
      <c r="E53" s="41"/>
      <c r="F53" s="41"/>
    </row>
    <row r="54" spans="1:6" x14ac:dyDescent="0.4">
      <c r="A54" s="41"/>
      <c r="B54" s="41"/>
      <c r="C54" s="41"/>
      <c r="D54" s="41"/>
      <c r="E54" s="41"/>
      <c r="F54" s="41"/>
    </row>
    <row r="55" spans="1:6" x14ac:dyDescent="0.4">
      <c r="A55" s="41"/>
      <c r="B55" s="41"/>
      <c r="C55" s="41"/>
      <c r="D55" s="41"/>
      <c r="E55" s="41"/>
      <c r="F55" s="41"/>
    </row>
    <row r="56" spans="1:6" x14ac:dyDescent="0.4">
      <c r="A56" s="41"/>
      <c r="B56" s="41"/>
      <c r="C56" s="41"/>
      <c r="D56" s="41"/>
      <c r="E56" s="41"/>
      <c r="F56" s="41"/>
    </row>
    <row r="57" spans="1:6" x14ac:dyDescent="0.4">
      <c r="A57" s="41"/>
      <c r="B57" s="41"/>
      <c r="C57" s="41"/>
      <c r="D57" s="41"/>
      <c r="E57" s="41"/>
      <c r="F57" s="41"/>
    </row>
    <row r="58" spans="1:6" x14ac:dyDescent="0.4">
      <c r="A58" s="41"/>
      <c r="B58" s="41"/>
      <c r="C58" s="41"/>
      <c r="D58" s="41"/>
      <c r="E58" s="41"/>
      <c r="F58" s="41"/>
    </row>
    <row r="59" spans="1:6" x14ac:dyDescent="0.4">
      <c r="A59" s="41"/>
      <c r="B59" s="41"/>
      <c r="C59" s="41"/>
      <c r="D59" s="41"/>
      <c r="E59" s="41"/>
      <c r="F59" s="41"/>
    </row>
    <row r="60" spans="1:6" x14ac:dyDescent="0.4">
      <c r="A60" s="41"/>
      <c r="B60" s="41"/>
      <c r="C60" s="41"/>
      <c r="D60" s="41"/>
      <c r="E60" s="41"/>
      <c r="F60" s="41"/>
    </row>
    <row r="61" spans="1:6" x14ac:dyDescent="0.4">
      <c r="A61" s="41"/>
      <c r="B61" s="41"/>
      <c r="C61" s="41"/>
      <c r="D61" s="41"/>
      <c r="E61" s="41"/>
      <c r="F61" s="41"/>
    </row>
    <row r="62" spans="1:6" x14ac:dyDescent="0.4">
      <c r="A62" s="41"/>
      <c r="B62" s="41"/>
      <c r="C62" s="41"/>
      <c r="D62" s="41"/>
      <c r="E62" s="41"/>
      <c r="F62" s="41"/>
    </row>
    <row r="63" spans="1:6" x14ac:dyDescent="0.4">
      <c r="A63" s="41"/>
      <c r="B63" s="41"/>
      <c r="C63" s="41"/>
      <c r="D63" s="41"/>
      <c r="E63" s="41"/>
      <c r="F63" s="41"/>
    </row>
    <row r="64" spans="1:6" x14ac:dyDescent="0.4">
      <c r="A64" s="41"/>
      <c r="B64" s="41"/>
      <c r="C64" s="41"/>
      <c r="D64" s="41"/>
      <c r="E64" s="41"/>
      <c r="F64" s="41"/>
    </row>
    <row r="65" spans="1:6" x14ac:dyDescent="0.4">
      <c r="A65" s="41"/>
      <c r="B65" s="41"/>
      <c r="C65" s="41"/>
      <c r="D65" s="41"/>
      <c r="E65" s="41"/>
      <c r="F65" s="41"/>
    </row>
    <row r="66" spans="1:6" x14ac:dyDescent="0.4">
      <c r="A66" s="41"/>
      <c r="B66" s="41"/>
      <c r="C66" s="41"/>
      <c r="D66" s="41"/>
      <c r="E66" s="41"/>
      <c r="F66" s="41"/>
    </row>
    <row r="67" spans="1:6" x14ac:dyDescent="0.4">
      <c r="A67" s="41"/>
      <c r="B67" s="41"/>
      <c r="C67" s="41"/>
      <c r="D67" s="41"/>
      <c r="E67" s="41"/>
      <c r="F67" s="41"/>
    </row>
    <row r="68" spans="1:6" x14ac:dyDescent="0.4">
      <c r="A68" s="41"/>
      <c r="B68" s="41"/>
      <c r="C68" s="41"/>
      <c r="D68" s="41"/>
      <c r="E68" s="41"/>
      <c r="F68" s="41"/>
    </row>
    <row r="69" spans="1:6" x14ac:dyDescent="0.4">
      <c r="A69" s="41"/>
      <c r="B69" s="41"/>
      <c r="C69" s="41"/>
      <c r="D69" s="41"/>
      <c r="E69" s="41"/>
      <c r="F69" s="41"/>
    </row>
    <row r="70" spans="1:6" x14ac:dyDescent="0.4">
      <c r="A70" s="41"/>
      <c r="B70" s="41"/>
      <c r="C70" s="41"/>
      <c r="D70" s="41"/>
      <c r="E70" s="41"/>
      <c r="F70" s="41"/>
    </row>
    <row r="71" spans="1:6" x14ac:dyDescent="0.4">
      <c r="A71" s="41"/>
      <c r="B71" s="41"/>
      <c r="C71" s="41"/>
      <c r="D71" s="41"/>
      <c r="E71" s="41"/>
      <c r="F71" s="41"/>
    </row>
    <row r="72" spans="1:6" x14ac:dyDescent="0.4">
      <c r="A72" s="41"/>
      <c r="B72" s="41"/>
      <c r="C72" s="41"/>
      <c r="D72" s="41"/>
      <c r="E72" s="41"/>
      <c r="F72" s="41"/>
    </row>
    <row r="73" spans="1:6" x14ac:dyDescent="0.4">
      <c r="A73" s="41"/>
      <c r="B73" s="41"/>
      <c r="C73" s="41"/>
      <c r="D73" s="41"/>
      <c r="E73" s="41"/>
      <c r="F73" s="41"/>
    </row>
    <row r="74" spans="1:6" x14ac:dyDescent="0.4">
      <c r="A74" s="41"/>
      <c r="B74" s="41"/>
      <c r="C74" s="41"/>
      <c r="D74" s="41"/>
      <c r="E74" s="41"/>
      <c r="F74" s="41"/>
    </row>
    <row r="75" spans="1:6" x14ac:dyDescent="0.4">
      <c r="A75" s="41"/>
      <c r="B75" s="41"/>
      <c r="C75" s="41"/>
      <c r="D75" s="41"/>
      <c r="E75" s="41"/>
      <c r="F75" s="41"/>
    </row>
  </sheetData>
  <sortState xmlns:xlrd2="http://schemas.microsoft.com/office/spreadsheetml/2017/richdata2" ref="A5:G40">
    <sortCondition ref="C5"/>
  </sortState>
  <mergeCells count="2">
    <mergeCell ref="A3:G3"/>
    <mergeCell ref="I3:M3"/>
  </mergeCells>
  <conditionalFormatting sqref="D13">
    <cfRule type="duplicateValues" dxfId="19" priority="2"/>
  </conditionalFormatting>
  <conditionalFormatting sqref="A5:G39">
    <cfRule type="duplicateValues" dxfId="18" priority="1"/>
  </conditionalFormatting>
  <dataValidations count="4">
    <dataValidation type="list" allowBlank="1" sqref="B5:B39" xr:uid="{00000000-0002-0000-0500-000000000000}">
      <formula1>"DIG website, Other website, Store"</formula1>
    </dataValidation>
    <dataValidation type="list" allowBlank="1" showInputMessage="1" showErrorMessage="1" sqref="D5:D39" xr:uid="{00000000-0002-0000-0500-000001000000}">
      <formula1>"Mini 1, Mini 2, Voice XP, Voice XP10, Waterproof"</formula1>
    </dataValidation>
    <dataValidation type="list" allowBlank="1" showInputMessage="1" showErrorMessage="1" sqref="E5:E39" xr:uid="{00000000-0002-0000-0500-000002000000}">
      <formula1>"U.S., Canada, Mexico"</formula1>
    </dataValidation>
    <dataValidation allowBlank="1" error="pavI8MeUFtEyxX2I4tky7b7ad191-b54c-429b-85e6-65ac60023c4e" sqref="C5:C39 F5:G39 B1:M4 A41:M75 H5:M40 A1:A39" xr:uid="{00000000-0002-0000-0500-000003000000}"/>
  </dataValidations>
  <pageMargins left="0.7" right="0.7" top="0.75" bottom="0.75" header="0.3" footer="0.3"/>
  <pageSetup orientation="portrait" horizontalDpi="300" verticalDpi="300" r:id="rId1"/>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3"/>
  <sheetViews>
    <sheetView topLeftCell="A4" workbookViewId="0">
      <selection activeCell="C8" sqref="C8"/>
    </sheetView>
  </sheetViews>
  <sheetFormatPr defaultColWidth="8.921875" defaultRowHeight="15" x14ac:dyDescent="0.4"/>
  <cols>
    <col min="1" max="1" width="24.61328125" style="26" bestFit="1" customWidth="1"/>
    <col min="2" max="2" width="15" style="26" bestFit="1" customWidth="1"/>
    <col min="3" max="3" width="8.921875" style="26"/>
    <col min="4" max="4" width="11.84375" style="26" bestFit="1" customWidth="1"/>
    <col min="5" max="10" width="8.921875" style="26"/>
    <col min="11" max="11" width="9.84375" style="26" customWidth="1"/>
    <col min="12" max="16384" width="8.921875" style="26"/>
  </cols>
  <sheetData>
    <row r="1" spans="1:11" ht="65.25" customHeight="1" x14ac:dyDescent="0.4">
      <c r="A1" s="23"/>
      <c r="B1" s="68"/>
    </row>
    <row r="2" spans="1:11" x14ac:dyDescent="0.4">
      <c r="A2" s="69"/>
      <c r="B2" s="70"/>
    </row>
    <row r="3" spans="1:11" x14ac:dyDescent="0.4">
      <c r="A3" s="125" t="s">
        <v>135</v>
      </c>
      <c r="B3" s="125"/>
      <c r="D3" s="126" t="s">
        <v>146</v>
      </c>
      <c r="E3" s="125"/>
      <c r="F3" s="125"/>
      <c r="G3" s="125"/>
      <c r="H3" s="125"/>
      <c r="I3" s="125"/>
      <c r="J3" s="125"/>
      <c r="K3" s="127"/>
    </row>
    <row r="4" spans="1:11" x14ac:dyDescent="0.4">
      <c r="A4" s="61" t="s">
        <v>136</v>
      </c>
      <c r="B4" s="61"/>
      <c r="D4" s="79">
        <f>B22</f>
        <v>294780</v>
      </c>
      <c r="E4" s="78">
        <v>129.99</v>
      </c>
      <c r="F4" s="78">
        <v>139.99</v>
      </c>
      <c r="G4" s="78">
        <v>149.99</v>
      </c>
      <c r="H4" s="78">
        <v>159.99</v>
      </c>
      <c r="I4" s="78">
        <v>169.99</v>
      </c>
      <c r="J4" s="78">
        <v>179.99</v>
      </c>
      <c r="K4" s="80">
        <v>189.99</v>
      </c>
    </row>
    <row r="5" spans="1:11" x14ac:dyDescent="0.4">
      <c r="A5" s="55" t="s">
        <v>128</v>
      </c>
      <c r="B5" s="31">
        <v>22000</v>
      </c>
      <c r="D5" s="81">
        <v>18000</v>
      </c>
      <c r="E5" s="36">
        <f t="dataTable" ref="E5:K9" dt2D="1" dtr="1" r1="B6" r2="B5"/>
        <v>-345180</v>
      </c>
      <c r="F5" s="36">
        <v>-165180</v>
      </c>
      <c r="G5" s="36">
        <v>14820</v>
      </c>
      <c r="H5" s="36">
        <v>194820</v>
      </c>
      <c r="I5" s="36">
        <v>374820</v>
      </c>
      <c r="J5" s="36">
        <v>554820</v>
      </c>
      <c r="K5" s="86">
        <v>734820</v>
      </c>
    </row>
    <row r="6" spans="1:11" x14ac:dyDescent="0.4">
      <c r="A6" s="55" t="s">
        <v>129</v>
      </c>
      <c r="B6" s="46">
        <v>159.99</v>
      </c>
      <c r="D6" s="81">
        <v>20000</v>
      </c>
      <c r="E6" s="36">
        <v>-355200</v>
      </c>
      <c r="F6" s="36">
        <v>-155200</v>
      </c>
      <c r="G6" s="36">
        <v>44800</v>
      </c>
      <c r="H6" s="36">
        <v>244800</v>
      </c>
      <c r="I6" s="36">
        <v>444800</v>
      </c>
      <c r="J6" s="36">
        <v>644800</v>
      </c>
      <c r="K6" s="86">
        <v>844800</v>
      </c>
    </row>
    <row r="7" spans="1:11" x14ac:dyDescent="0.4">
      <c r="A7" s="73" t="s">
        <v>130</v>
      </c>
      <c r="B7" s="74">
        <f>B5*B6</f>
        <v>3519780</v>
      </c>
      <c r="D7" s="81">
        <v>22000</v>
      </c>
      <c r="E7" s="36">
        <v>-365220</v>
      </c>
      <c r="F7" s="36">
        <v>-145220</v>
      </c>
      <c r="G7" s="36">
        <v>74780</v>
      </c>
      <c r="H7" s="36">
        <v>294780</v>
      </c>
      <c r="I7" s="36">
        <v>514780</v>
      </c>
      <c r="J7" s="36">
        <v>734780</v>
      </c>
      <c r="K7" s="86">
        <v>954780</v>
      </c>
    </row>
    <row r="8" spans="1:11" x14ac:dyDescent="0.4">
      <c r="D8" s="81">
        <v>24000</v>
      </c>
      <c r="E8" s="36">
        <v>-375240</v>
      </c>
      <c r="F8" s="36">
        <v>-135240</v>
      </c>
      <c r="G8" s="36">
        <v>104760</v>
      </c>
      <c r="H8" s="36">
        <v>344760</v>
      </c>
      <c r="I8" s="36">
        <v>584760</v>
      </c>
      <c r="J8" s="36">
        <v>824760</v>
      </c>
      <c r="K8" s="86">
        <v>1064760</v>
      </c>
    </row>
    <row r="9" spans="1:11" x14ac:dyDescent="0.4">
      <c r="A9" s="61" t="s">
        <v>137</v>
      </c>
      <c r="B9" s="61"/>
      <c r="D9" s="82">
        <v>26000</v>
      </c>
      <c r="E9" s="87">
        <v>-385259.99999999953</v>
      </c>
      <c r="F9" s="87">
        <v>-125259.99999999953</v>
      </c>
      <c r="G9" s="87">
        <v>134740.00000000047</v>
      </c>
      <c r="H9" s="87">
        <v>394740.00000000047</v>
      </c>
      <c r="I9" s="87">
        <v>654740</v>
      </c>
      <c r="J9" s="87">
        <v>914740</v>
      </c>
      <c r="K9" s="88">
        <v>1174740</v>
      </c>
    </row>
    <row r="10" spans="1:11" x14ac:dyDescent="0.4">
      <c r="A10" s="26" t="s">
        <v>138</v>
      </c>
    </row>
    <row r="11" spans="1:11" x14ac:dyDescent="0.4">
      <c r="A11" s="55" t="s">
        <v>132</v>
      </c>
      <c r="B11" s="76">
        <f>B5</f>
        <v>22000</v>
      </c>
    </row>
    <row r="12" spans="1:11" x14ac:dyDescent="0.4">
      <c r="A12" s="55" t="s">
        <v>124</v>
      </c>
      <c r="B12" s="46">
        <v>135</v>
      </c>
    </row>
    <row r="13" spans="1:11" x14ac:dyDescent="0.4">
      <c r="A13" s="55" t="s">
        <v>139</v>
      </c>
      <c r="B13" s="46">
        <f>B11*B12</f>
        <v>2970000</v>
      </c>
    </row>
    <row r="14" spans="1:11" x14ac:dyDescent="0.4">
      <c r="A14" s="26" t="s">
        <v>140</v>
      </c>
    </row>
    <row r="15" spans="1:11" x14ac:dyDescent="0.4">
      <c r="A15" s="55" t="s">
        <v>141</v>
      </c>
      <c r="B15" s="46">
        <v>255000</v>
      </c>
    </row>
    <row r="16" spans="1:11" x14ac:dyDescent="0.4">
      <c r="A16" s="75" t="s">
        <v>142</v>
      </c>
      <c r="B16" s="74">
        <f>B13+B15</f>
        <v>3225000</v>
      </c>
    </row>
    <row r="17" spans="1:2" x14ac:dyDescent="0.4">
      <c r="A17" s="71" t="s">
        <v>143</v>
      </c>
      <c r="B17" s="72">
        <f>IFERROR(B16/B11,"Divide total expenses by units manufactured")</f>
        <v>146.59090909090909</v>
      </c>
    </row>
    <row r="19" spans="1:2" x14ac:dyDescent="0.4">
      <c r="A19" s="61" t="s">
        <v>144</v>
      </c>
      <c r="B19" s="61"/>
    </row>
    <row r="20" spans="1:2" x14ac:dyDescent="0.4">
      <c r="A20" s="55" t="s">
        <v>130</v>
      </c>
      <c r="B20" s="46">
        <f>B7</f>
        <v>3519780</v>
      </c>
    </row>
    <row r="21" spans="1:2" x14ac:dyDescent="0.4">
      <c r="A21" s="55" t="s">
        <v>142</v>
      </c>
      <c r="B21" s="46">
        <f>B16</f>
        <v>3225000</v>
      </c>
    </row>
    <row r="22" spans="1:2" ht="15.5" thickBot="1" x14ac:dyDescent="0.45">
      <c r="A22" s="77" t="s">
        <v>145</v>
      </c>
      <c r="B22" s="56">
        <f>B20-B21</f>
        <v>294780</v>
      </c>
    </row>
    <row r="23" spans="1:2" ht="15.5" thickTop="1" x14ac:dyDescent="0.4"/>
  </sheetData>
  <mergeCells count="2">
    <mergeCell ref="A3:B3"/>
    <mergeCell ref="D3:K3"/>
  </mergeCells>
  <dataValidations count="1">
    <dataValidation allowBlank="1" error="pavI8MeUFtEyxX2I4tky7b7ad191-b54c-429b-85e6-65ac60023c4e" sqref="A1:K23" xr:uid="{00000000-0002-0000-0600-000000000000}"/>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4EA95-3520-40B4-92F9-0F0AA0F735D6}">
  <dimension ref="A1:G32"/>
  <sheetViews>
    <sheetView showGridLines="0" zoomScale="82" workbookViewId="0"/>
  </sheetViews>
  <sheetFormatPr defaultRowHeight="15" x14ac:dyDescent="0.4"/>
  <cols>
    <col min="1" max="1" width="2.23046875" customWidth="1"/>
    <col min="2" max="2" width="15.4609375" bestFit="1" customWidth="1"/>
    <col min="3" max="3" width="26.53515625" bestFit="1" customWidth="1"/>
    <col min="4" max="4" width="11.84375" bestFit="1" customWidth="1"/>
    <col min="5" max="5" width="13.84375" bestFit="1" customWidth="1"/>
    <col min="6" max="6" width="9.15234375" bestFit="1" customWidth="1"/>
    <col min="7" max="7" width="5.84375" bestFit="1" customWidth="1"/>
  </cols>
  <sheetData>
    <row r="1" spans="1:2" x14ac:dyDescent="0.4">
      <c r="A1" s="107" t="s">
        <v>187</v>
      </c>
    </row>
    <row r="2" spans="1:2" x14ac:dyDescent="0.4">
      <c r="A2" s="107" t="s">
        <v>188</v>
      </c>
    </row>
    <row r="3" spans="1:2" x14ac:dyDescent="0.4">
      <c r="A3" s="107" t="s">
        <v>189</v>
      </c>
    </row>
    <row r="4" spans="1:2" x14ac:dyDescent="0.4">
      <c r="A4" s="107" t="s">
        <v>190</v>
      </c>
    </row>
    <row r="5" spans="1:2" x14ac:dyDescent="0.4">
      <c r="A5" s="107" t="s">
        <v>191</v>
      </c>
    </row>
    <row r="6" spans="1:2" x14ac:dyDescent="0.4">
      <c r="A6" s="107"/>
      <c r="B6" t="s">
        <v>192</v>
      </c>
    </row>
    <row r="7" spans="1:2" x14ac:dyDescent="0.4">
      <c r="A7" s="107"/>
      <c r="B7" t="s">
        <v>193</v>
      </c>
    </row>
    <row r="8" spans="1:2" x14ac:dyDescent="0.4">
      <c r="A8" s="107"/>
      <c r="B8" t="s">
        <v>194</v>
      </c>
    </row>
    <row r="9" spans="1:2" x14ac:dyDescent="0.4">
      <c r="A9" s="107" t="s">
        <v>195</v>
      </c>
    </row>
    <row r="10" spans="1:2" x14ac:dyDescent="0.4">
      <c r="B10" t="s">
        <v>196</v>
      </c>
    </row>
    <row r="11" spans="1:2" x14ac:dyDescent="0.4">
      <c r="B11" t="s">
        <v>197</v>
      </c>
    </row>
    <row r="12" spans="1:2" x14ac:dyDescent="0.4">
      <c r="B12" t="s">
        <v>198</v>
      </c>
    </row>
    <row r="14" spans="1:2" x14ac:dyDescent="0.4">
      <c r="A14" t="s">
        <v>199</v>
      </c>
    </row>
    <row r="15" spans="1:2" x14ac:dyDescent="0.4">
      <c r="B15" t="s">
        <v>200</v>
      </c>
    </row>
    <row r="18" spans="1:7" ht="15.5" thickBot="1" x14ac:dyDescent="0.45">
      <c r="A18" t="s">
        <v>201</v>
      </c>
    </row>
    <row r="19" spans="1:7" ht="15.5" thickBot="1" x14ac:dyDescent="0.45">
      <c r="B19" s="110" t="s">
        <v>202</v>
      </c>
      <c r="C19" s="110" t="s">
        <v>17</v>
      </c>
      <c r="D19" s="110" t="s">
        <v>203</v>
      </c>
      <c r="E19" s="110" t="s">
        <v>204</v>
      </c>
      <c r="F19" s="110" t="s">
        <v>205</v>
      </c>
    </row>
    <row r="20" spans="1:7" x14ac:dyDescent="0.4">
      <c r="B20" s="108" t="s">
        <v>211</v>
      </c>
      <c r="C20" s="108" t="s">
        <v>212</v>
      </c>
      <c r="D20" s="111">
        <v>4000</v>
      </c>
      <c r="E20" s="111">
        <v>4000</v>
      </c>
      <c r="F20" s="108" t="s">
        <v>205</v>
      </c>
    </row>
    <row r="21" spans="1:7" x14ac:dyDescent="0.4">
      <c r="B21" s="108" t="s">
        <v>213</v>
      </c>
      <c r="C21" s="108" t="s">
        <v>214</v>
      </c>
      <c r="D21" s="111">
        <v>3000</v>
      </c>
      <c r="E21" s="111">
        <v>3000</v>
      </c>
      <c r="F21" s="108" t="s">
        <v>205</v>
      </c>
    </row>
    <row r="22" spans="1:7" ht="15.5" thickBot="1" x14ac:dyDescent="0.45">
      <c r="B22" s="109" t="s">
        <v>215</v>
      </c>
      <c r="C22" s="109" t="s">
        <v>216</v>
      </c>
      <c r="D22" s="112">
        <v>4000</v>
      </c>
      <c r="E22" s="112">
        <v>4000</v>
      </c>
      <c r="F22" s="109" t="s">
        <v>205</v>
      </c>
    </row>
    <row r="25" spans="1:7" ht="15.5" thickBot="1" x14ac:dyDescent="0.45">
      <c r="A25" t="s">
        <v>206</v>
      </c>
    </row>
    <row r="26" spans="1:7" ht="15.5" thickBot="1" x14ac:dyDescent="0.45">
      <c r="B26" s="110" t="s">
        <v>202</v>
      </c>
      <c r="C26" s="110" t="s">
        <v>17</v>
      </c>
      <c r="D26" s="110" t="s">
        <v>207</v>
      </c>
      <c r="E26" s="110" t="s">
        <v>208</v>
      </c>
      <c r="F26" s="110" t="s">
        <v>209</v>
      </c>
      <c r="G26" s="110" t="s">
        <v>210</v>
      </c>
    </row>
    <row r="27" spans="1:7" x14ac:dyDescent="0.4">
      <c r="B27" s="108" t="s">
        <v>217</v>
      </c>
      <c r="C27" s="108" t="s">
        <v>218</v>
      </c>
      <c r="D27" s="113">
        <v>894495</v>
      </c>
      <c r="E27" s="108" t="s">
        <v>219</v>
      </c>
      <c r="F27" s="108" t="s">
        <v>220</v>
      </c>
      <c r="G27" s="108">
        <v>30505</v>
      </c>
    </row>
    <row r="28" spans="1:7" x14ac:dyDescent="0.4">
      <c r="B28" s="108" t="s">
        <v>221</v>
      </c>
      <c r="C28" s="108" t="s">
        <v>222</v>
      </c>
      <c r="D28" s="111">
        <v>11000</v>
      </c>
      <c r="E28" s="108" t="s">
        <v>223</v>
      </c>
      <c r="F28" s="108" t="s">
        <v>224</v>
      </c>
      <c r="G28" s="111">
        <v>0</v>
      </c>
    </row>
    <row r="29" spans="1:7" x14ac:dyDescent="0.4">
      <c r="B29" s="108" t="s">
        <v>211</v>
      </c>
      <c r="C29" s="108" t="s">
        <v>212</v>
      </c>
      <c r="D29" s="111">
        <v>4000</v>
      </c>
      <c r="E29" s="108" t="s">
        <v>225</v>
      </c>
      <c r="F29" s="108" t="s">
        <v>224</v>
      </c>
      <c r="G29" s="108">
        <v>0</v>
      </c>
    </row>
    <row r="30" spans="1:7" x14ac:dyDescent="0.4">
      <c r="B30" s="108" t="s">
        <v>213</v>
      </c>
      <c r="C30" s="108" t="s">
        <v>214</v>
      </c>
      <c r="D30" s="111">
        <v>3000</v>
      </c>
      <c r="E30" s="108" t="s">
        <v>226</v>
      </c>
      <c r="F30" s="108" t="s">
        <v>220</v>
      </c>
      <c r="G30" s="108">
        <v>1000</v>
      </c>
    </row>
    <row r="31" spans="1:7" x14ac:dyDescent="0.4">
      <c r="B31" s="108" t="s">
        <v>215</v>
      </c>
      <c r="C31" s="108" t="s">
        <v>216</v>
      </c>
      <c r="D31" s="111">
        <v>4000</v>
      </c>
      <c r="E31" s="108" t="s">
        <v>227</v>
      </c>
      <c r="F31" s="108" t="s">
        <v>224</v>
      </c>
      <c r="G31" s="108">
        <v>0</v>
      </c>
    </row>
    <row r="32" spans="1:7" ht="15.5" thickBot="1" x14ac:dyDescent="0.45">
      <c r="B32" s="109" t="s">
        <v>228</v>
      </c>
      <c r="C32" s="109"/>
      <c r="D32" s="109"/>
      <c r="E32" s="109"/>
      <c r="F32" s="109"/>
      <c r="G32" s="10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7"/>
  <sheetViews>
    <sheetView topLeftCell="A5" workbookViewId="0">
      <selection activeCell="A14" sqref="A14"/>
    </sheetView>
  </sheetViews>
  <sheetFormatPr defaultRowHeight="15" x14ac:dyDescent="0.4"/>
  <cols>
    <col min="1" max="1" width="19.53515625" bestFit="1" customWidth="1"/>
    <col min="2" max="2" width="14.921875" bestFit="1" customWidth="1"/>
    <col min="3" max="3" width="13.07421875" bestFit="1" customWidth="1"/>
    <col min="4" max="5" width="13.3828125" bestFit="1" customWidth="1"/>
  </cols>
  <sheetData>
    <row r="1" spans="1:5" ht="65.25" customHeight="1" x14ac:dyDescent="0.4">
      <c r="A1" s="17"/>
      <c r="B1" s="18"/>
      <c r="C1" s="18"/>
      <c r="D1" s="18"/>
      <c r="E1" s="20"/>
    </row>
    <row r="2" spans="1:5" x14ac:dyDescent="0.4">
      <c r="A2" s="50"/>
      <c r="B2" s="51"/>
      <c r="C2" s="51"/>
      <c r="D2" s="51"/>
      <c r="E2" s="52"/>
    </row>
    <row r="3" spans="1:5" x14ac:dyDescent="0.4">
      <c r="A3" s="121" t="s">
        <v>116</v>
      </c>
      <c r="B3" s="121"/>
      <c r="C3" s="121"/>
      <c r="D3" s="121"/>
      <c r="E3" s="121"/>
    </row>
    <row r="4" spans="1:5" x14ac:dyDescent="0.4">
      <c r="A4" s="15"/>
      <c r="B4" s="16" t="s">
        <v>117</v>
      </c>
      <c r="C4" s="16" t="s">
        <v>118</v>
      </c>
      <c r="D4" s="16" t="s">
        <v>119</v>
      </c>
      <c r="E4" s="16" t="s">
        <v>10</v>
      </c>
    </row>
    <row r="5" spans="1:5" ht="15.5" thickBot="1" x14ac:dyDescent="0.45">
      <c r="A5" s="53" t="s">
        <v>120</v>
      </c>
      <c r="B5" s="54">
        <v>4000</v>
      </c>
      <c r="C5" s="54">
        <v>3000</v>
      </c>
      <c r="D5" s="54">
        <v>4000</v>
      </c>
      <c r="E5" s="54">
        <f>SUM(B5:D5)</f>
        <v>11000</v>
      </c>
    </row>
    <row r="6" spans="1:5" x14ac:dyDescent="0.4">
      <c r="A6" s="26" t="s">
        <v>121</v>
      </c>
      <c r="B6" s="57">
        <v>70500</v>
      </c>
      <c r="C6" s="57">
        <v>74625</v>
      </c>
      <c r="D6" s="57">
        <v>84120</v>
      </c>
      <c r="E6" s="57"/>
    </row>
    <row r="7" spans="1:5" x14ac:dyDescent="0.4">
      <c r="A7" s="55" t="s">
        <v>123</v>
      </c>
      <c r="B7" s="59">
        <f>IF(B5=0,0,B6/B5)</f>
        <v>17.625</v>
      </c>
      <c r="C7" s="59">
        <f>IF(C5=0,0,C6/C5)</f>
        <v>24.875</v>
      </c>
      <c r="D7" s="59">
        <f>IF(D5=0,0,D6/D5)</f>
        <v>21.03</v>
      </c>
      <c r="E7" s="59"/>
    </row>
    <row r="8" spans="1:5" x14ac:dyDescent="0.4">
      <c r="A8" s="26" t="s">
        <v>122</v>
      </c>
      <c r="B8" s="59">
        <f>B9*B5</f>
        <v>241000</v>
      </c>
      <c r="C8" s="59">
        <f>C9*C5</f>
        <v>182250</v>
      </c>
      <c r="D8" s="59">
        <f>D9*D5</f>
        <v>242000</v>
      </c>
      <c r="E8" s="59"/>
    </row>
    <row r="9" spans="1:5" x14ac:dyDescent="0.4">
      <c r="A9" s="55" t="s">
        <v>124</v>
      </c>
      <c r="B9" s="59">
        <v>60.25</v>
      </c>
      <c r="C9" s="59">
        <v>60.75</v>
      </c>
      <c r="D9" s="59">
        <v>60.5</v>
      </c>
      <c r="E9" s="59"/>
    </row>
    <row r="10" spans="1:5" ht="15.5" thickBot="1" x14ac:dyDescent="0.45">
      <c r="A10" s="32" t="s">
        <v>125</v>
      </c>
      <c r="B10" s="58">
        <f>IF(B5=0,0,B6+B8)</f>
        <v>311500</v>
      </c>
      <c r="C10" s="58">
        <f>IF(C5=0,0,C6+C8)</f>
        <v>256875</v>
      </c>
      <c r="D10" s="58">
        <f>IF(D5=0,0,D6+D8)</f>
        <v>326120</v>
      </c>
      <c r="E10" s="58">
        <f>SUM(B10:D10)</f>
        <v>894495</v>
      </c>
    </row>
    <row r="11" spans="1:5" ht="15.5" thickTop="1" x14ac:dyDescent="0.4">
      <c r="A11" s="26"/>
      <c r="B11" s="26"/>
      <c r="C11" s="26"/>
      <c r="D11" s="26"/>
      <c r="E11" s="26"/>
    </row>
    <row r="12" spans="1:5" x14ac:dyDescent="0.4">
      <c r="A12" s="26"/>
      <c r="B12" s="26"/>
      <c r="C12" s="26"/>
      <c r="D12" s="26"/>
      <c r="E12" s="26"/>
    </row>
    <row r="13" spans="1:5" x14ac:dyDescent="0.4">
      <c r="A13" s="44" t="s">
        <v>126</v>
      </c>
      <c r="B13" s="26"/>
      <c r="C13" s="26"/>
      <c r="D13" s="26"/>
      <c r="E13" s="26"/>
    </row>
    <row r="14" spans="1:5" x14ac:dyDescent="0.4">
      <c r="A14" s="26"/>
      <c r="B14" s="26"/>
      <c r="C14" s="26"/>
      <c r="D14" s="26"/>
      <c r="E14" s="26"/>
    </row>
    <row r="15" spans="1:5" x14ac:dyDescent="0.4">
      <c r="A15" s="26">
        <f>COUNT($B$5:$D$5)</f>
        <v>3</v>
      </c>
      <c r="B15" s="26"/>
      <c r="C15" s="26"/>
      <c r="D15" s="26"/>
      <c r="E15" s="26"/>
    </row>
    <row r="16" spans="1:5" x14ac:dyDescent="0.4">
      <c r="A16" s="26" t="b">
        <f t="array" ref="A16">$B$5:$D$5&lt;=4000</f>
        <v>1</v>
      </c>
      <c r="B16" s="26"/>
      <c r="C16" s="26"/>
      <c r="D16" s="26"/>
      <c r="E16" s="26"/>
    </row>
    <row r="17" spans="1:5" x14ac:dyDescent="0.4">
      <c r="A17" s="26" t="b">
        <f t="array" ref="A17">$B$5:$D$5=INT($B$5:$D$5)</f>
        <v>1</v>
      </c>
      <c r="B17" s="26"/>
      <c r="C17" s="26"/>
      <c r="D17" s="26"/>
      <c r="E17" s="26"/>
    </row>
    <row r="18" spans="1:5" x14ac:dyDescent="0.4">
      <c r="A18" s="26" t="b">
        <f>$E$10&lt;=925000</f>
        <v>1</v>
      </c>
      <c r="B18" s="26"/>
      <c r="C18" s="26"/>
      <c r="D18" s="26"/>
      <c r="E18" s="26"/>
    </row>
    <row r="19" spans="1:5" x14ac:dyDescent="0.4">
      <c r="A19" s="26" t="b">
        <f>$E$5&gt;=11000</f>
        <v>1</v>
      </c>
      <c r="B19" s="26"/>
      <c r="C19" s="26"/>
      <c r="D19" s="26"/>
      <c r="E19" s="26"/>
    </row>
    <row r="20" spans="1:5" x14ac:dyDescent="0.4">
      <c r="A20" s="26">
        <f>{32767,32767,0.000001,0.01,FALSE,FALSE,FALSE,1,2,1,0.0001,TRUE}</f>
        <v>32767</v>
      </c>
      <c r="B20" s="26"/>
      <c r="C20" s="26"/>
      <c r="D20" s="26"/>
      <c r="E20" s="26"/>
    </row>
    <row r="21" spans="1:5" x14ac:dyDescent="0.4">
      <c r="A21" s="26">
        <f>{0,0,1,100,0,FALSE,FALSE,0.075,0,0,FALSE,30}</f>
        <v>0</v>
      </c>
      <c r="B21" s="26"/>
      <c r="C21" s="26"/>
      <c r="D21" s="26"/>
      <c r="E21" s="26"/>
    </row>
    <row r="22" spans="1:5" x14ac:dyDescent="0.4">
      <c r="A22" s="26"/>
      <c r="B22" s="26"/>
      <c r="C22" s="26"/>
      <c r="D22" s="26"/>
      <c r="E22" s="26"/>
    </row>
    <row r="23" spans="1:5" x14ac:dyDescent="0.4">
      <c r="A23" s="26"/>
      <c r="B23" s="26"/>
      <c r="C23" s="26"/>
      <c r="D23" s="26"/>
      <c r="E23" s="26"/>
    </row>
    <row r="24" spans="1:5" x14ac:dyDescent="0.4">
      <c r="A24" s="26"/>
      <c r="B24" s="26"/>
      <c r="C24" s="26"/>
      <c r="D24" s="26"/>
      <c r="E24" s="26"/>
    </row>
    <row r="25" spans="1:5" x14ac:dyDescent="0.4">
      <c r="A25" s="26"/>
      <c r="B25" s="26"/>
      <c r="C25" s="26"/>
      <c r="D25" s="26"/>
      <c r="E25" s="26"/>
    </row>
    <row r="26" spans="1:5" x14ac:dyDescent="0.4">
      <c r="A26" s="26"/>
      <c r="B26" s="26"/>
      <c r="C26" s="26"/>
      <c r="D26" s="26"/>
      <c r="E26" s="26"/>
    </row>
    <row r="27" spans="1:5" x14ac:dyDescent="0.4">
      <c r="A27" s="26"/>
      <c r="B27" s="26"/>
      <c r="C27" s="26"/>
      <c r="D27" s="26"/>
      <c r="E27" s="26"/>
    </row>
    <row r="28" spans="1:5" x14ac:dyDescent="0.4">
      <c r="A28" s="26"/>
      <c r="B28" s="26"/>
      <c r="C28" s="26"/>
      <c r="D28" s="26"/>
      <c r="E28" s="26"/>
    </row>
    <row r="29" spans="1:5" x14ac:dyDescent="0.4">
      <c r="A29" s="26"/>
      <c r="B29" s="26"/>
      <c r="C29" s="26"/>
      <c r="D29" s="26"/>
      <c r="E29" s="26"/>
    </row>
    <row r="30" spans="1:5" x14ac:dyDescent="0.4">
      <c r="A30" s="26"/>
      <c r="B30" s="26"/>
      <c r="C30" s="26"/>
      <c r="D30" s="26"/>
      <c r="E30" s="26"/>
    </row>
    <row r="31" spans="1:5" x14ac:dyDescent="0.4">
      <c r="A31" s="26"/>
      <c r="B31" s="26"/>
      <c r="C31" s="26"/>
      <c r="D31" s="26"/>
      <c r="E31" s="26"/>
    </row>
    <row r="32" spans="1:5" x14ac:dyDescent="0.4">
      <c r="A32" s="26"/>
      <c r="B32" s="26"/>
      <c r="C32" s="26"/>
      <c r="D32" s="26"/>
      <c r="E32" s="26"/>
    </row>
    <row r="33" spans="1:5" x14ac:dyDescent="0.4">
      <c r="A33" s="26"/>
      <c r="B33" s="26"/>
      <c r="C33" s="26"/>
      <c r="D33" s="26"/>
      <c r="E33" s="26"/>
    </row>
    <row r="34" spans="1:5" x14ac:dyDescent="0.4">
      <c r="A34" s="26"/>
      <c r="B34" s="26"/>
      <c r="C34" s="26"/>
      <c r="D34" s="26"/>
      <c r="E34" s="26"/>
    </row>
    <row r="35" spans="1:5" x14ac:dyDescent="0.4">
      <c r="A35" s="26"/>
      <c r="B35" s="26"/>
      <c r="C35" s="26"/>
      <c r="D35" s="26"/>
      <c r="E35" s="26"/>
    </row>
    <row r="36" spans="1:5" x14ac:dyDescent="0.4">
      <c r="A36" s="26"/>
      <c r="B36" s="26"/>
      <c r="C36" s="26"/>
      <c r="D36" s="26"/>
      <c r="E36" s="26"/>
    </row>
    <row r="37" spans="1:5" x14ac:dyDescent="0.4">
      <c r="A37" s="26"/>
      <c r="B37" s="26"/>
      <c r="C37" s="26"/>
      <c r="D37" s="26"/>
      <c r="E37" s="26"/>
    </row>
    <row r="38" spans="1:5" x14ac:dyDescent="0.4">
      <c r="A38" s="26"/>
      <c r="B38" s="26"/>
      <c r="C38" s="26"/>
      <c r="D38" s="26"/>
      <c r="E38" s="26"/>
    </row>
    <row r="39" spans="1:5" x14ac:dyDescent="0.4">
      <c r="A39" s="26"/>
      <c r="B39" s="26"/>
      <c r="C39" s="26"/>
      <c r="D39" s="26"/>
      <c r="E39" s="26"/>
    </row>
    <row r="40" spans="1:5" x14ac:dyDescent="0.4">
      <c r="A40" s="26"/>
      <c r="B40" s="26"/>
      <c r="C40" s="26"/>
      <c r="D40" s="26"/>
      <c r="E40" s="26"/>
    </row>
    <row r="41" spans="1:5" x14ac:dyDescent="0.4">
      <c r="A41" s="26"/>
      <c r="B41" s="26"/>
      <c r="C41" s="26"/>
      <c r="D41" s="26"/>
      <c r="E41" s="26"/>
    </row>
    <row r="42" spans="1:5" x14ac:dyDescent="0.4">
      <c r="A42" s="26"/>
      <c r="B42" s="26"/>
      <c r="C42" s="26"/>
      <c r="D42" s="26"/>
      <c r="E42" s="26"/>
    </row>
    <row r="43" spans="1:5" x14ac:dyDescent="0.4">
      <c r="A43" s="26"/>
      <c r="B43" s="26"/>
      <c r="C43" s="26"/>
      <c r="D43" s="26"/>
      <c r="E43" s="26"/>
    </row>
    <row r="44" spans="1:5" x14ac:dyDescent="0.4">
      <c r="A44" s="26"/>
      <c r="B44" s="26"/>
      <c r="C44" s="26"/>
      <c r="D44" s="26"/>
      <c r="E44" s="26"/>
    </row>
    <row r="45" spans="1:5" x14ac:dyDescent="0.4">
      <c r="A45" s="26"/>
      <c r="B45" s="26"/>
      <c r="C45" s="26"/>
      <c r="D45" s="26"/>
      <c r="E45" s="26"/>
    </row>
    <row r="46" spans="1:5" x14ac:dyDescent="0.4">
      <c r="A46" s="26"/>
      <c r="B46" s="26"/>
      <c r="C46" s="26"/>
      <c r="D46" s="26"/>
      <c r="E46" s="26"/>
    </row>
    <row r="47" spans="1:5" x14ac:dyDescent="0.4">
      <c r="A47" s="26"/>
      <c r="B47" s="26"/>
      <c r="C47" s="26"/>
      <c r="D47" s="26"/>
      <c r="E47" s="26"/>
    </row>
  </sheetData>
  <mergeCells count="1">
    <mergeCell ref="A3:E3"/>
  </mergeCells>
  <dataValidations count="1">
    <dataValidation allowBlank="1" error="pavI8MeUFtEyxX2I4tky7b7ad191-b54c-429b-85e6-65ac60023c4e" sqref="A1:E47" xr:uid="{00000000-0002-0000-0700-000000000000}"/>
  </dataValidation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774DA-1504-4B8D-A1DB-5B53AF18C1A6}">
  <sheetPr>
    <outlinePr summaryBelow="0"/>
  </sheetPr>
  <dimension ref="B1:G29"/>
  <sheetViews>
    <sheetView showGridLines="0" topLeftCell="A10" zoomScale="90" workbookViewId="0">
      <selection activeCell="J21" sqref="J21"/>
    </sheetView>
  </sheetViews>
  <sheetFormatPr defaultRowHeight="15" outlineLevelRow="1" outlineLevelCol="1" x14ac:dyDescent="0.4"/>
  <cols>
    <col min="3" max="3" width="21.53515625" bestFit="1" customWidth="1"/>
    <col min="4" max="7" width="11.69140625" bestFit="1" customWidth="1" outlineLevel="1"/>
  </cols>
  <sheetData>
    <row r="1" spans="2:7" ht="15.5" thickBot="1" x14ac:dyDescent="0.45"/>
    <row r="2" spans="2:7" ht="16" x14ac:dyDescent="0.4">
      <c r="B2" s="97" t="s">
        <v>177</v>
      </c>
      <c r="C2" s="97"/>
      <c r="D2" s="102"/>
      <c r="E2" s="102"/>
      <c r="F2" s="102"/>
      <c r="G2" s="102"/>
    </row>
    <row r="3" spans="2:7" ht="16" collapsed="1" x14ac:dyDescent="0.4">
      <c r="B3" s="96"/>
      <c r="C3" s="96"/>
      <c r="D3" s="103" t="s">
        <v>179</v>
      </c>
      <c r="E3" s="103" t="s">
        <v>172</v>
      </c>
      <c r="F3" s="103" t="s">
        <v>174</v>
      </c>
      <c r="G3" s="103" t="s">
        <v>175</v>
      </c>
    </row>
    <row r="4" spans="2:7" ht="33" hidden="1" outlineLevel="1" x14ac:dyDescent="0.4">
      <c r="B4" s="99"/>
      <c r="C4" s="99"/>
      <c r="D4" s="92"/>
      <c r="E4" s="105" t="s">
        <v>173</v>
      </c>
      <c r="F4" s="105" t="s">
        <v>173</v>
      </c>
      <c r="G4" s="105" t="s">
        <v>176</v>
      </c>
    </row>
    <row r="5" spans="2:7" x14ac:dyDescent="0.4">
      <c r="B5" s="100" t="s">
        <v>178</v>
      </c>
      <c r="C5" s="100"/>
      <c r="D5" s="98"/>
      <c r="E5" s="98"/>
      <c r="F5" s="98"/>
      <c r="G5" s="98"/>
    </row>
    <row r="6" spans="2:7" outlineLevel="1" x14ac:dyDescent="0.4">
      <c r="B6" s="99"/>
      <c r="C6" s="99" t="s">
        <v>152</v>
      </c>
      <c r="D6" s="93">
        <v>119.99</v>
      </c>
      <c r="E6" s="104">
        <v>119.99</v>
      </c>
      <c r="F6" s="104">
        <v>129.99</v>
      </c>
      <c r="G6" s="104">
        <v>114.99</v>
      </c>
    </row>
    <row r="7" spans="2:7" outlineLevel="1" x14ac:dyDescent="0.4">
      <c r="B7" s="99"/>
      <c r="C7" s="99" t="s">
        <v>153</v>
      </c>
      <c r="D7" s="93">
        <v>129.99</v>
      </c>
      <c r="E7" s="104">
        <v>129.99</v>
      </c>
      <c r="F7" s="104">
        <v>139.99</v>
      </c>
      <c r="G7" s="104">
        <v>124.99</v>
      </c>
    </row>
    <row r="8" spans="2:7" outlineLevel="1" x14ac:dyDescent="0.4">
      <c r="B8" s="99"/>
      <c r="C8" s="99" t="s">
        <v>154</v>
      </c>
      <c r="D8" s="93">
        <v>139.99</v>
      </c>
      <c r="E8" s="104">
        <v>139.99</v>
      </c>
      <c r="F8" s="104">
        <v>149.99</v>
      </c>
      <c r="G8" s="104">
        <v>134.99</v>
      </c>
    </row>
    <row r="9" spans="2:7" outlineLevel="1" x14ac:dyDescent="0.4">
      <c r="B9" s="99"/>
      <c r="C9" s="99" t="s">
        <v>155</v>
      </c>
      <c r="D9" s="93">
        <v>145.94999999999999</v>
      </c>
      <c r="E9" s="104">
        <v>145.94999999999999</v>
      </c>
      <c r="F9" s="104">
        <v>155.94999999999999</v>
      </c>
      <c r="G9" s="104">
        <v>140.94999999999999</v>
      </c>
    </row>
    <row r="10" spans="2:7" outlineLevel="1" x14ac:dyDescent="0.4">
      <c r="B10" s="99"/>
      <c r="C10" s="99" t="s">
        <v>156</v>
      </c>
      <c r="D10" s="93">
        <v>135.94999999999999</v>
      </c>
      <c r="E10" s="104">
        <v>135.94999999999999</v>
      </c>
      <c r="F10" s="104">
        <v>145.94999999999999</v>
      </c>
      <c r="G10" s="104">
        <v>130.94999999999999</v>
      </c>
    </row>
    <row r="11" spans="2:7" outlineLevel="1" x14ac:dyDescent="0.4">
      <c r="B11" s="99"/>
      <c r="C11" s="99" t="s">
        <v>157</v>
      </c>
      <c r="D11" s="93">
        <v>265000</v>
      </c>
      <c r="E11" s="104">
        <v>265000</v>
      </c>
      <c r="F11" s="104">
        <v>265000</v>
      </c>
      <c r="G11" s="104">
        <v>265000</v>
      </c>
    </row>
    <row r="12" spans="2:7" outlineLevel="1" x14ac:dyDescent="0.4">
      <c r="B12" s="99"/>
      <c r="C12" s="99" t="s">
        <v>158</v>
      </c>
      <c r="D12" s="93">
        <v>270000</v>
      </c>
      <c r="E12" s="104">
        <v>270000</v>
      </c>
      <c r="F12" s="104">
        <v>270000</v>
      </c>
      <c r="G12" s="104">
        <v>270000</v>
      </c>
    </row>
    <row r="13" spans="2:7" outlineLevel="1" x14ac:dyDescent="0.4">
      <c r="B13" s="99"/>
      <c r="C13" s="99" t="s">
        <v>159</v>
      </c>
      <c r="D13" s="93">
        <v>279000</v>
      </c>
      <c r="E13" s="104">
        <v>279000</v>
      </c>
      <c r="F13" s="104">
        <v>279000</v>
      </c>
      <c r="G13" s="104">
        <v>279000</v>
      </c>
    </row>
    <row r="14" spans="2:7" outlineLevel="1" x14ac:dyDescent="0.4">
      <c r="B14" s="99"/>
      <c r="C14" s="99" t="s">
        <v>160</v>
      </c>
      <c r="D14" s="93">
        <v>282000</v>
      </c>
      <c r="E14" s="104">
        <v>282000</v>
      </c>
      <c r="F14" s="104">
        <v>282000</v>
      </c>
      <c r="G14" s="104">
        <v>282000</v>
      </c>
    </row>
    <row r="15" spans="2:7" outlineLevel="1" x14ac:dyDescent="0.4">
      <c r="B15" s="99"/>
      <c r="C15" s="99" t="s">
        <v>161</v>
      </c>
      <c r="D15" s="93">
        <v>280000</v>
      </c>
      <c r="E15" s="104">
        <v>280000</v>
      </c>
      <c r="F15" s="104">
        <v>280000</v>
      </c>
      <c r="G15" s="104">
        <v>280000</v>
      </c>
    </row>
    <row r="16" spans="2:7" outlineLevel="1" x14ac:dyDescent="0.4">
      <c r="B16" s="99"/>
      <c r="C16" s="99" t="s">
        <v>162</v>
      </c>
      <c r="D16" s="93">
        <v>95</v>
      </c>
      <c r="E16" s="104">
        <v>95</v>
      </c>
      <c r="F16" s="104">
        <v>95</v>
      </c>
      <c r="G16" s="104">
        <v>95</v>
      </c>
    </row>
    <row r="17" spans="2:7" outlineLevel="1" x14ac:dyDescent="0.4">
      <c r="B17" s="99"/>
      <c r="C17" s="99" t="s">
        <v>163</v>
      </c>
      <c r="D17" s="93">
        <v>105</v>
      </c>
      <c r="E17" s="104">
        <v>105</v>
      </c>
      <c r="F17" s="104">
        <v>105</v>
      </c>
      <c r="G17" s="104">
        <v>105</v>
      </c>
    </row>
    <row r="18" spans="2:7" outlineLevel="1" x14ac:dyDescent="0.4">
      <c r="B18" s="99"/>
      <c r="C18" s="99" t="s">
        <v>164</v>
      </c>
      <c r="D18" s="93">
        <v>110</v>
      </c>
      <c r="E18" s="104">
        <v>110</v>
      </c>
      <c r="F18" s="104">
        <v>110</v>
      </c>
      <c r="G18" s="104">
        <v>110</v>
      </c>
    </row>
    <row r="19" spans="2:7" outlineLevel="1" x14ac:dyDescent="0.4">
      <c r="B19" s="99"/>
      <c r="C19" s="99" t="s">
        <v>165</v>
      </c>
      <c r="D19" s="93">
        <v>115</v>
      </c>
      <c r="E19" s="104">
        <v>115</v>
      </c>
      <c r="F19" s="104">
        <v>115</v>
      </c>
      <c r="G19" s="104">
        <v>115</v>
      </c>
    </row>
    <row r="20" spans="2:7" outlineLevel="1" x14ac:dyDescent="0.4">
      <c r="B20" s="99"/>
      <c r="C20" s="99" t="s">
        <v>166</v>
      </c>
      <c r="D20" s="93">
        <v>102</v>
      </c>
      <c r="E20" s="104">
        <v>102</v>
      </c>
      <c r="F20" s="104">
        <v>102</v>
      </c>
      <c r="G20" s="104">
        <v>102</v>
      </c>
    </row>
    <row r="21" spans="2:7" x14ac:dyDescent="0.4">
      <c r="B21" s="100" t="s">
        <v>180</v>
      </c>
      <c r="C21" s="100"/>
      <c r="D21" s="98"/>
      <c r="E21" s="98"/>
      <c r="F21" s="98"/>
      <c r="G21" s="98"/>
    </row>
    <row r="22" spans="2:7" outlineLevel="1" x14ac:dyDescent="0.4">
      <c r="B22" s="99"/>
      <c r="C22" s="99" t="s">
        <v>167</v>
      </c>
      <c r="D22" s="94">
        <v>11.838635235731999</v>
      </c>
      <c r="E22" s="94">
        <v>11.838635235731999</v>
      </c>
      <c r="F22" s="94">
        <v>21.838635235731999</v>
      </c>
      <c r="G22" s="94">
        <v>6.8386352357320099</v>
      </c>
    </row>
    <row r="23" spans="2:7" outlineLevel="1" x14ac:dyDescent="0.4">
      <c r="B23" s="99"/>
      <c r="C23" s="99" t="s">
        <v>168</v>
      </c>
      <c r="D23" s="94">
        <v>9.1309691629955907</v>
      </c>
      <c r="E23" s="94">
        <v>9.1309691629955907</v>
      </c>
      <c r="F23" s="94">
        <v>19.130969162995601</v>
      </c>
      <c r="G23" s="94">
        <v>4.1309691629955996</v>
      </c>
    </row>
    <row r="24" spans="2:7" outlineLevel="1" x14ac:dyDescent="0.4">
      <c r="B24" s="99"/>
      <c r="C24" s="99" t="s">
        <v>169</v>
      </c>
      <c r="D24" s="94">
        <v>9.3691574279379299</v>
      </c>
      <c r="E24" s="94">
        <v>9.3691574279379299</v>
      </c>
      <c r="F24" s="94">
        <v>19.3691574279379</v>
      </c>
      <c r="G24" s="94">
        <v>4.3691574279379299</v>
      </c>
    </row>
    <row r="25" spans="2:7" outlineLevel="1" x14ac:dyDescent="0.4">
      <c r="B25" s="99"/>
      <c r="C25" s="99" t="s">
        <v>170</v>
      </c>
      <c r="D25" s="94">
        <v>9.1655272305909392</v>
      </c>
      <c r="E25" s="94">
        <v>9.1655272305909392</v>
      </c>
      <c r="F25" s="94">
        <v>19.1655272305909</v>
      </c>
      <c r="G25" s="94">
        <v>4.1655272305909401</v>
      </c>
    </row>
    <row r="26" spans="2:7" ht="15.5" outlineLevel="1" thickBot="1" x14ac:dyDescent="0.45">
      <c r="B26" s="101"/>
      <c r="C26" s="101" t="s">
        <v>171</v>
      </c>
      <c r="D26" s="95">
        <v>7.9034883720930003</v>
      </c>
      <c r="E26" s="95">
        <v>7.9034883720930003</v>
      </c>
      <c r="F26" s="95">
        <v>17.903488372093001</v>
      </c>
      <c r="G26" s="95">
        <v>2.9034883720929998</v>
      </c>
    </row>
    <row r="27" spans="2:7" x14ac:dyDescent="0.4">
      <c r="B27" t="s">
        <v>181</v>
      </c>
    </row>
    <row r="28" spans="2:7" x14ac:dyDescent="0.4">
      <c r="B28" t="s">
        <v>182</v>
      </c>
    </row>
    <row r="29" spans="2:7" x14ac:dyDescent="0.4">
      <c r="B29" t="s">
        <v>183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0C698-7BDA-418A-965A-E0449157E035}">
  <dimension ref="A1:F6"/>
  <sheetViews>
    <sheetView topLeftCell="B1" workbookViewId="0">
      <selection activeCell="H10" sqref="H10"/>
    </sheetView>
  </sheetViews>
  <sheetFormatPr defaultRowHeight="15" x14ac:dyDescent="0.4"/>
  <cols>
    <col min="1" max="1" width="22.23046875" bestFit="1" customWidth="1"/>
    <col min="2" max="3" width="11.84375" bestFit="1" customWidth="1"/>
    <col min="4" max="4" width="12.07421875" bestFit="1" customWidth="1"/>
    <col min="5" max="5" width="14.3046875" bestFit="1" customWidth="1"/>
    <col min="6" max="6" width="14.765625" bestFit="1" customWidth="1"/>
  </cols>
  <sheetData>
    <row r="1" spans="1:6" x14ac:dyDescent="0.4">
      <c r="A1" s="89" t="s">
        <v>184</v>
      </c>
      <c r="B1" t="s">
        <v>185</v>
      </c>
    </row>
    <row r="3" spans="1:6" x14ac:dyDescent="0.4">
      <c r="A3" s="89" t="s">
        <v>150</v>
      </c>
      <c r="B3" t="s">
        <v>167</v>
      </c>
      <c r="C3" t="s">
        <v>168</v>
      </c>
      <c r="D3" t="s">
        <v>169</v>
      </c>
      <c r="E3" t="s">
        <v>170</v>
      </c>
      <c r="F3" t="s">
        <v>171</v>
      </c>
    </row>
    <row r="4" spans="1:6" x14ac:dyDescent="0.4">
      <c r="A4" s="90" t="s">
        <v>172</v>
      </c>
      <c r="B4" s="91">
        <v>11.83863523573201</v>
      </c>
      <c r="C4" s="91">
        <v>9.1309691629955942</v>
      </c>
      <c r="D4" s="91">
        <v>9.3691574279379299</v>
      </c>
      <c r="E4" s="91">
        <v>9.1655272305909445</v>
      </c>
      <c r="F4" s="91">
        <v>7.903488372093002</v>
      </c>
    </row>
    <row r="5" spans="1:6" x14ac:dyDescent="0.4">
      <c r="A5" s="90" t="s">
        <v>174</v>
      </c>
      <c r="B5" s="91">
        <v>21.83863523573201</v>
      </c>
      <c r="C5" s="91">
        <v>19.130969162995594</v>
      </c>
      <c r="D5" s="91">
        <v>19.369157427937928</v>
      </c>
      <c r="E5" s="91">
        <v>19.165527230590943</v>
      </c>
      <c r="F5" s="91">
        <v>17.903488372093001</v>
      </c>
    </row>
    <row r="6" spans="1:6" x14ac:dyDescent="0.4">
      <c r="A6" s="90" t="s">
        <v>175</v>
      </c>
      <c r="B6" s="91">
        <v>6.8386352357320099</v>
      </c>
      <c r="C6" s="91">
        <v>4.1309691629955951</v>
      </c>
      <c r="D6" s="91">
        <v>4.3691574279379299</v>
      </c>
      <c r="E6" s="91">
        <v>4.1655272305909437</v>
      </c>
      <c r="F6" s="91">
        <v>2.9034883720930016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4"/>
  <sheetViews>
    <sheetView tabSelected="1" zoomScale="90" workbookViewId="0">
      <selection activeCell="F6" sqref="F6"/>
    </sheetView>
  </sheetViews>
  <sheetFormatPr defaultRowHeight="15" x14ac:dyDescent="0.4"/>
  <cols>
    <col min="1" max="1" width="16.07421875" bestFit="1" customWidth="1"/>
    <col min="2" max="6" width="13.3828125" bestFit="1" customWidth="1"/>
  </cols>
  <sheetData>
    <row r="1" spans="1:6" ht="65.25" customHeight="1" x14ac:dyDescent="0.4">
      <c r="A1" s="49"/>
      <c r="B1" s="49"/>
      <c r="C1" s="49"/>
      <c r="D1" s="49"/>
      <c r="E1" s="49"/>
      <c r="F1" s="49"/>
    </row>
    <row r="2" spans="1:6" x14ac:dyDescent="0.4">
      <c r="A2" s="49"/>
      <c r="B2" s="49"/>
      <c r="C2" s="49"/>
      <c r="D2" s="49"/>
      <c r="E2" s="49"/>
      <c r="F2" s="49"/>
    </row>
    <row r="3" spans="1:6" x14ac:dyDescent="0.4">
      <c r="A3" s="60"/>
      <c r="B3" s="13" t="s">
        <v>51</v>
      </c>
      <c r="C3" s="13" t="s">
        <v>47</v>
      </c>
      <c r="D3" s="13" t="s">
        <v>48</v>
      </c>
      <c r="E3" s="13" t="s">
        <v>54</v>
      </c>
      <c r="F3" s="13" t="s">
        <v>13</v>
      </c>
    </row>
    <row r="4" spans="1:6" x14ac:dyDescent="0.4">
      <c r="A4" s="61" t="s">
        <v>127</v>
      </c>
      <c r="B4" s="61"/>
      <c r="C4" s="61"/>
      <c r="D4" s="61"/>
      <c r="E4" s="61"/>
      <c r="F4" s="61"/>
    </row>
    <row r="5" spans="1:6" x14ac:dyDescent="0.4">
      <c r="A5" s="26" t="s">
        <v>128</v>
      </c>
      <c r="B5" s="31">
        <v>20150</v>
      </c>
      <c r="C5" s="31">
        <v>17025</v>
      </c>
      <c r="D5" s="31">
        <v>13530</v>
      </c>
      <c r="E5" s="31">
        <v>12945</v>
      </c>
      <c r="F5" s="31">
        <v>10750</v>
      </c>
    </row>
    <row r="6" spans="1:6" x14ac:dyDescent="0.4">
      <c r="A6" s="26" t="s">
        <v>129</v>
      </c>
      <c r="B6" s="57">
        <v>119.99</v>
      </c>
      <c r="C6" s="57">
        <v>129.99</v>
      </c>
      <c r="D6" s="57">
        <v>139.99</v>
      </c>
      <c r="E6" s="57">
        <v>145.94999999999999</v>
      </c>
      <c r="F6" s="57">
        <v>135.94999999999999</v>
      </c>
    </row>
    <row r="7" spans="1:6" x14ac:dyDescent="0.4">
      <c r="A7" s="26" t="s">
        <v>130</v>
      </c>
      <c r="B7" s="57">
        <f>B5*B6</f>
        <v>2417798.5</v>
      </c>
      <c r="C7" s="57">
        <f t="shared" ref="C7:D7" si="0">C5*C6</f>
        <v>2213079.75</v>
      </c>
      <c r="D7" s="57">
        <f t="shared" si="0"/>
        <v>1894064.7000000002</v>
      </c>
      <c r="E7" s="57">
        <f t="shared" ref="E7" si="1">E5*E6</f>
        <v>1889322.7499999998</v>
      </c>
      <c r="F7" s="57">
        <f t="shared" ref="F7" si="2">F5*F6</f>
        <v>1461462.4999999998</v>
      </c>
    </row>
    <row r="8" spans="1:6" x14ac:dyDescent="0.4">
      <c r="A8" s="26"/>
      <c r="B8" s="26"/>
      <c r="C8" s="26"/>
      <c r="D8" s="26"/>
    </row>
    <row r="9" spans="1:6" x14ac:dyDescent="0.4">
      <c r="A9" s="61" t="s">
        <v>131</v>
      </c>
      <c r="B9" s="61"/>
      <c r="C9" s="61"/>
      <c r="D9" s="61"/>
      <c r="E9" s="61"/>
      <c r="F9" s="61"/>
    </row>
    <row r="10" spans="1:6" x14ac:dyDescent="0.4">
      <c r="A10" s="26" t="s">
        <v>132</v>
      </c>
      <c r="B10" s="31">
        <f>B5</f>
        <v>20150</v>
      </c>
      <c r="C10" s="31">
        <f t="shared" ref="C10:F10" si="3">C5</f>
        <v>17025</v>
      </c>
      <c r="D10" s="31">
        <f t="shared" si="3"/>
        <v>13530</v>
      </c>
      <c r="E10" s="31">
        <f t="shared" si="3"/>
        <v>12945</v>
      </c>
      <c r="F10" s="31">
        <f t="shared" si="3"/>
        <v>10750</v>
      </c>
    </row>
    <row r="11" spans="1:6" x14ac:dyDescent="0.4">
      <c r="A11" s="26" t="s">
        <v>121</v>
      </c>
      <c r="B11" s="46">
        <v>265000</v>
      </c>
      <c r="C11" s="46">
        <v>270000</v>
      </c>
      <c r="D11" s="46">
        <v>279000</v>
      </c>
      <c r="E11" s="66">
        <v>282000</v>
      </c>
      <c r="F11" s="66">
        <v>280000</v>
      </c>
    </row>
    <row r="12" spans="1:6" x14ac:dyDescent="0.4">
      <c r="A12" s="26" t="s">
        <v>124</v>
      </c>
      <c r="B12" s="67">
        <v>95</v>
      </c>
      <c r="C12" s="46">
        <v>105</v>
      </c>
      <c r="D12" s="46">
        <v>110</v>
      </c>
      <c r="E12" s="66">
        <v>115</v>
      </c>
      <c r="F12" s="66">
        <v>97</v>
      </c>
    </row>
    <row r="13" spans="1:6" x14ac:dyDescent="0.4">
      <c r="A13" s="26" t="s">
        <v>122</v>
      </c>
      <c r="B13" s="46">
        <f>B10*B12</f>
        <v>1914250</v>
      </c>
      <c r="C13" s="46">
        <f t="shared" ref="C13:F13" si="4">C10*C12</f>
        <v>1787625</v>
      </c>
      <c r="D13" s="46">
        <f t="shared" si="4"/>
        <v>1488300</v>
      </c>
      <c r="E13" s="46">
        <f t="shared" si="4"/>
        <v>1488675</v>
      </c>
      <c r="F13" s="46">
        <f t="shared" si="4"/>
        <v>1042750</v>
      </c>
    </row>
    <row r="14" spans="1:6" x14ac:dyDescent="0.4">
      <c r="A14" s="26" t="s">
        <v>125</v>
      </c>
      <c r="B14" s="46">
        <f>B11+B13</f>
        <v>2179250</v>
      </c>
      <c r="C14" s="46">
        <f t="shared" ref="C14:F14" si="5">C11+C13</f>
        <v>2057625</v>
      </c>
      <c r="D14" s="46">
        <f t="shared" si="5"/>
        <v>1767300</v>
      </c>
      <c r="E14" s="46">
        <f t="shared" si="5"/>
        <v>1770675</v>
      </c>
      <c r="F14" s="46">
        <f t="shared" si="5"/>
        <v>1322750</v>
      </c>
    </row>
    <row r="15" spans="1:6" x14ac:dyDescent="0.4">
      <c r="A15" s="26"/>
      <c r="B15" s="26"/>
      <c r="C15" s="26"/>
      <c r="D15" s="26"/>
    </row>
    <row r="16" spans="1:6" x14ac:dyDescent="0.4">
      <c r="A16" s="63" t="s">
        <v>133</v>
      </c>
      <c r="B16" s="64">
        <f>B7-B14</f>
        <v>238548.5</v>
      </c>
      <c r="C16" s="64">
        <f t="shared" ref="C16:F16" si="6">C7-C14</f>
        <v>155454.75</v>
      </c>
      <c r="D16" s="64">
        <f t="shared" si="6"/>
        <v>126764.70000000019</v>
      </c>
      <c r="E16" s="64">
        <f t="shared" si="6"/>
        <v>118647.74999999977</v>
      </c>
      <c r="F16" s="64">
        <f t="shared" si="6"/>
        <v>138712.49999999977</v>
      </c>
    </row>
    <row r="17" spans="1:6" ht="15.5" thickBot="1" x14ac:dyDescent="0.45">
      <c r="A17" s="62" t="s">
        <v>134</v>
      </c>
      <c r="B17" s="65">
        <f>B16/B5</f>
        <v>11.83863523573201</v>
      </c>
      <c r="C17" s="65">
        <f t="shared" ref="C17:F17" si="7">C16/C5</f>
        <v>9.1309691629955942</v>
      </c>
      <c r="D17" s="65">
        <f t="shared" si="7"/>
        <v>9.3691574279379299</v>
      </c>
      <c r="E17" s="65">
        <f t="shared" si="7"/>
        <v>9.1655272305909445</v>
      </c>
      <c r="F17" s="65">
        <f t="shared" si="7"/>
        <v>12.903488372093001</v>
      </c>
    </row>
    <row r="18" spans="1:6" ht="15.5" thickTop="1" x14ac:dyDescent="0.4">
      <c r="A18" s="26"/>
      <c r="B18" s="26"/>
      <c r="C18" s="26"/>
      <c r="D18" s="26"/>
    </row>
    <row r="19" spans="1:6" x14ac:dyDescent="0.4">
      <c r="A19" s="26"/>
      <c r="B19" s="26"/>
      <c r="C19" s="26"/>
      <c r="D19" s="26"/>
    </row>
    <row r="20" spans="1:6" x14ac:dyDescent="0.4">
      <c r="A20" s="26"/>
      <c r="B20" s="26"/>
      <c r="C20" s="26"/>
      <c r="D20" s="26"/>
    </row>
    <row r="21" spans="1:6" x14ac:dyDescent="0.4">
      <c r="A21" s="26"/>
      <c r="B21" s="26"/>
      <c r="C21" s="26"/>
      <c r="D21" s="26"/>
    </row>
    <row r="22" spans="1:6" x14ac:dyDescent="0.4">
      <c r="A22" s="26"/>
      <c r="B22" s="26"/>
      <c r="C22" s="26"/>
      <c r="D22" s="26"/>
    </row>
    <row r="23" spans="1:6" x14ac:dyDescent="0.4">
      <c r="A23" s="26"/>
      <c r="B23" s="26"/>
      <c r="C23" s="26"/>
      <c r="D23" s="26"/>
    </row>
    <row r="24" spans="1:6" x14ac:dyDescent="0.4">
      <c r="A24" s="26"/>
      <c r="B24" s="26"/>
      <c r="C24" s="26"/>
      <c r="D24" s="26"/>
    </row>
    <row r="25" spans="1:6" x14ac:dyDescent="0.4">
      <c r="A25" s="26"/>
      <c r="B25" s="26"/>
      <c r="C25" s="26"/>
      <c r="D25" s="26"/>
    </row>
    <row r="26" spans="1:6" x14ac:dyDescent="0.4">
      <c r="A26" s="26"/>
      <c r="B26" s="26"/>
      <c r="C26" s="26"/>
      <c r="D26" s="26"/>
    </row>
    <row r="27" spans="1:6" x14ac:dyDescent="0.4">
      <c r="A27" s="26"/>
      <c r="B27" s="26"/>
      <c r="C27" s="26"/>
      <c r="D27" s="26"/>
    </row>
    <row r="28" spans="1:6" x14ac:dyDescent="0.4">
      <c r="A28" s="26"/>
      <c r="B28" s="26"/>
      <c r="C28" s="26"/>
      <c r="D28" s="26"/>
    </row>
    <row r="29" spans="1:6" x14ac:dyDescent="0.4">
      <c r="A29" s="26"/>
      <c r="B29" s="26"/>
      <c r="C29" s="26"/>
      <c r="D29" s="26"/>
    </row>
    <row r="30" spans="1:6" x14ac:dyDescent="0.4">
      <c r="A30" s="26"/>
      <c r="B30" s="26"/>
      <c r="C30" s="26"/>
      <c r="D30" s="26"/>
    </row>
    <row r="31" spans="1:6" x14ac:dyDescent="0.4">
      <c r="A31" s="26"/>
      <c r="B31" s="26"/>
      <c r="C31" s="26"/>
      <c r="D31" s="26"/>
    </row>
    <row r="32" spans="1:6" x14ac:dyDescent="0.4">
      <c r="A32" s="26"/>
      <c r="B32" s="26"/>
      <c r="C32" s="26"/>
      <c r="D32" s="26"/>
    </row>
    <row r="33" spans="1:4" x14ac:dyDescent="0.4">
      <c r="A33" s="26"/>
      <c r="B33" s="26"/>
      <c r="C33" s="26"/>
      <c r="D33" s="26"/>
    </row>
    <row r="34" spans="1:4" x14ac:dyDescent="0.4">
      <c r="A34" s="26"/>
      <c r="B34" s="26"/>
      <c r="C34" s="26"/>
      <c r="D34" s="26"/>
    </row>
  </sheetData>
  <scenarios current="3" show="3" sqref="B17:F17">
    <scenario name="Current" locked="1" count="15" user="Your Name" comment="Created by Your Name on 11/11/2018">
      <inputCells r="B6" val="119.99" numFmtId="44"/>
      <inputCells r="C6" val="129.99" numFmtId="44"/>
      <inputCells r="D6" val="139.99" numFmtId="44"/>
      <inputCells r="E6" val="145.95" numFmtId="44"/>
      <inputCells r="F6" val="135.95" numFmtId="44"/>
      <inputCells r="B11" val="265000" numFmtId="44"/>
      <inputCells r="C11" val="270000" numFmtId="44"/>
      <inputCells r="D11" val="279000" numFmtId="44"/>
      <inputCells r="E11" val="282000" numFmtId="44"/>
      <inputCells r="F11" val="280000" numFmtId="44"/>
      <inputCells r="B12" val="95" numFmtId="44"/>
      <inputCells r="C12" val="105" numFmtId="44"/>
      <inputCells r="D12" val="110" numFmtId="44"/>
      <inputCells r="E12" val="115" numFmtId="44"/>
      <inputCells r="F12" val="102" numFmtId="44"/>
    </scenario>
    <scenario name="Raise Prices" locked="1" count="15" user="Your Name" comment="Created by Your Name on 11/11/2018">
      <inputCells r="B6" val="129.99" numFmtId="44"/>
      <inputCells r="C6" val="139.99" numFmtId="44"/>
      <inputCells r="D6" val="149.99" numFmtId="44"/>
      <inputCells r="E6" val="155.95" numFmtId="44"/>
      <inputCells r="F6" val="145.95" numFmtId="44"/>
      <inputCells r="B11" val="265000" numFmtId="44"/>
      <inputCells r="C11" val="270000" numFmtId="44"/>
      <inputCells r="D11" val="279000" numFmtId="44"/>
      <inputCells r="E11" val="282000" numFmtId="44"/>
      <inputCells r="F11" val="280000" numFmtId="44"/>
      <inputCells r="B12" val="95" numFmtId="44"/>
      <inputCells r="C12" val="105" numFmtId="44"/>
      <inputCells r="D12" val="110" numFmtId="44"/>
      <inputCells r="E12" val="115" numFmtId="44"/>
      <inputCells r="F12" val="102" numFmtId="44"/>
    </scenario>
    <scenario name="Reduced Cost" locked="1" count="15" user="Marita Ebrilian" comment="Created by Marita Ebrilian on 4/22/2020">
      <inputCells r="B6" val="114.99" numFmtId="44"/>
      <inputCells r="C6" val="124.99" numFmtId="44"/>
      <inputCells r="D6" val="134.99" numFmtId="44"/>
      <inputCells r="E6" val="140.95" numFmtId="44"/>
      <inputCells r="F6" val="130.95" numFmtId="44"/>
      <inputCells r="B11" val="265000" numFmtId="44"/>
      <inputCells r="C11" val="270000" numFmtId="44"/>
      <inputCells r="D11" val="279000" numFmtId="44"/>
      <inputCells r="E11" val="282000" numFmtId="44"/>
      <inputCells r="F11" val="280000" numFmtId="44"/>
      <inputCells r="B12" val="95" numFmtId="44"/>
      <inputCells r="C12" val="105" numFmtId="44"/>
      <inputCells r="D12" val="110" numFmtId="44"/>
      <inputCells r="E12" val="115" numFmtId="44"/>
      <inputCells r="F12" val="102" numFmtId="44"/>
    </scenario>
    <scenario name="Reduced Costs" locked="1" count="15" user="Marita Ebrilian" comment="Created by Marita Ebrilian on 4/24/2020_x000a_Modified by Marita Ebrilian on 4/24/2020">
      <inputCells r="B6" val="119.99" numFmtId="44"/>
      <inputCells r="C6" val="129.99" numFmtId="44"/>
      <inputCells r="D6" val="139.99" numFmtId="44"/>
      <inputCells r="E6" val="145.95" numFmtId="44"/>
      <inputCells r="F6" val="135.95" numFmtId="44"/>
      <inputCells r="B11" val="265000" numFmtId="44"/>
      <inputCells r="C11" val="270000" numFmtId="44"/>
      <inputCells r="D11" val="279000" numFmtId="44"/>
      <inputCells r="E11" val="282000" numFmtId="44"/>
      <inputCells r="F11" val="280000" numFmtId="44"/>
      <inputCells r="B12" val="95" numFmtId="44"/>
      <inputCells r="C12" val="105" numFmtId="44"/>
      <inputCells r="D12" val="110" numFmtId="44"/>
      <inputCells r="E12" val="115" numFmtId="44"/>
      <inputCells r="F12" val="97" numFmtId="44"/>
    </scenario>
  </scenarios>
  <dataValidations count="1">
    <dataValidation allowBlank="1" error="pavI8MeUFtEyxX2I4tky7b7ad191-b54c-429b-85e6-65ac60023c4e" sqref="A1:F34" xr:uid="{00000000-0002-0000-0800-000000000000}"/>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GradingEngineProps xmlns="http://tempuri.org/temp">
  <UserID>{7b7ad191-b54c-429b-85e6-65ac60023c4e}</UserID>
  <AssignmentID>{7b7ad191-b54c-429b-85e6-65ac60023c4e}</AssignmentID>
</GradingEngineProps>
</file>

<file path=customXml/itemProps1.xml><?xml version="1.0" encoding="utf-8"?>
<ds:datastoreItem xmlns:ds="http://schemas.openxmlformats.org/officeDocument/2006/customXml" ds:itemID="{A0C536C9-DB88-4BC6-80EA-63075B5D750E}">
  <ds:schemaRefs>
    <ds:schemaRef ds:uri="http://tempuri.org/tem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33</vt:i4>
      </vt:variant>
    </vt:vector>
  </HeadingPairs>
  <TitlesOfParts>
    <vt:vector size="46" baseType="lpstr">
      <vt:lpstr>Documentation</vt:lpstr>
      <vt:lpstr>U.S.</vt:lpstr>
      <vt:lpstr>Canada</vt:lpstr>
      <vt:lpstr>Mexico</vt:lpstr>
      <vt:lpstr>All Locations</vt:lpstr>
      <vt:lpstr>January Pivot</vt:lpstr>
      <vt:lpstr>Current Sales</vt:lpstr>
      <vt:lpstr>Sales Projections</vt:lpstr>
      <vt:lpstr>Answer Report 1</vt:lpstr>
      <vt:lpstr>Suppliers</vt:lpstr>
      <vt:lpstr>Scenario Summary</vt:lpstr>
      <vt:lpstr>Scenario PivotTable</vt:lpstr>
      <vt:lpstr>Product Mix</vt:lpstr>
      <vt:lpstr>Mini_Total</vt:lpstr>
      <vt:lpstr>Mini1_Fixed_Costs</vt:lpstr>
      <vt:lpstr>Mini1_Price</vt:lpstr>
      <vt:lpstr>Mini1_Profit</vt:lpstr>
      <vt:lpstr>Mini1_Sales</vt:lpstr>
      <vt:lpstr>Mini1_Units_Sold</vt:lpstr>
      <vt:lpstr>Mini1_Variable_Cost</vt:lpstr>
      <vt:lpstr>Mini2_Fixed_Costs</vt:lpstr>
      <vt:lpstr>Mini2_Price</vt:lpstr>
      <vt:lpstr>Mini2_Profit</vt:lpstr>
      <vt:lpstr>Mini2_Sales</vt:lpstr>
      <vt:lpstr>Mini2_Units_Sold</vt:lpstr>
      <vt:lpstr>Mini2_Variable_Cost</vt:lpstr>
      <vt:lpstr>Voice_Activated_Total</vt:lpstr>
      <vt:lpstr>VoiceXP_Fixed_Costs</vt:lpstr>
      <vt:lpstr>VoiceXP_Price</vt:lpstr>
      <vt:lpstr>VoiceXP_Profit</vt:lpstr>
      <vt:lpstr>VoiceXP_Sales</vt:lpstr>
      <vt:lpstr>VoiceXP_Units_Sold</vt:lpstr>
      <vt:lpstr>VoiceXP_Variable_Cost</vt:lpstr>
      <vt:lpstr>VoiceXP10_Fixed_Costs</vt:lpstr>
      <vt:lpstr>VoiceXP10_Price</vt:lpstr>
      <vt:lpstr>VoiceXP10_Profit</vt:lpstr>
      <vt:lpstr>VoiceXP10_Sales</vt:lpstr>
      <vt:lpstr>VoiceXP10_Units_Sold</vt:lpstr>
      <vt:lpstr>VoiceXP10_Variable_Cost</vt:lpstr>
      <vt:lpstr>Waterproof_Fixed_Costs</vt:lpstr>
      <vt:lpstr>Waterproof_Price</vt:lpstr>
      <vt:lpstr>Waterproof_Profit</vt:lpstr>
      <vt:lpstr>Waterproof_Sales</vt:lpstr>
      <vt:lpstr>Waterproof_Total</vt:lpstr>
      <vt:lpstr>Waterproof_Units_Sold</vt:lpstr>
      <vt:lpstr>Waterproof_Variable_Cost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Name</dc:creator>
  <cp:keywords>© 2020 Cengage Learning.</cp:keywords>
  <cp:lastModifiedBy>Marita Ebrilian</cp:lastModifiedBy>
  <dcterms:created xsi:type="dcterms:W3CDTF">2018-11-11T17:55:56Z</dcterms:created>
  <dcterms:modified xsi:type="dcterms:W3CDTF">2020-04-24T08:33:21Z</dcterms:modified>
</cp:coreProperties>
</file>