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My PC (DESKTOP-7JUQB48)\Downloads\"/>
    </mc:Choice>
  </mc:AlternateContent>
  <bookViews>
    <workbookView xWindow="0" yWindow="0" windowWidth="19680" windowHeight="4440" activeTab="4"/>
  </bookViews>
  <sheets>
    <sheet name="Documentation" sheetId="1" r:id="rId1"/>
    <sheet name="Income" sheetId="6" r:id="rId2"/>
    <sheet name="Scenario Summary" sheetId="8" r:id="rId3"/>
    <sheet name="Scenario PivotTable" sheetId="9" r:id="rId4"/>
    <sheet name="Product Mix" sheetId="7" r:id="rId5"/>
    <sheet name="Terms and Definitions" sheetId="4" r:id="rId6"/>
  </sheets>
  <definedNames>
    <definedName name="Sales_Price_per_Unit">Income!$B$6</definedName>
    <definedName name="solver_adj" localSheetId="4" hidden="1">'Product Mix'!$B$11:$E$11</definedName>
    <definedName name="solver_cvg" localSheetId="4" hidden="1">0.0001</definedName>
    <definedName name="solver_drv" localSheetId="4" hidden="1">1</definedName>
    <definedName name="solver_eng" localSheetId="0" hidden="1">1</definedName>
    <definedName name="solver_eng" localSheetId="1" hidden="1">1</definedName>
    <definedName name="solver_eng" localSheetId="4" hidden="1">1</definedName>
    <definedName name="solver_est" localSheetId="4" hidden="1">1</definedName>
    <definedName name="solver_itr" localSheetId="4" hidden="1">2147483647</definedName>
    <definedName name="solver_lhs0" localSheetId="4" hidden="1">'Product Mix'!$J$28:$J$45</definedName>
    <definedName name="solver_lhs1" localSheetId="4" hidden="1">'Product Mix'!$B$11:$E$11</definedName>
    <definedName name="solver_lhs2" localSheetId="4" hidden="1">'Product Mix'!$B$11:$E$11</definedName>
    <definedName name="solver_lhs3" localSheetId="4" hidden="1">'Product Mix'!$B$11:$E$11</definedName>
    <definedName name="solver_lhs4" localSheetId="4" hidden="1">'Product Mix'!$C$19</definedName>
    <definedName name="solver_lhs5" localSheetId="4" hidden="1">'Product Mix'!$J$28:$J$35</definedName>
    <definedName name="solver_lhs6" localSheetId="4" hidden="1">'Product Mix'!$J$28:$J$35</definedName>
    <definedName name="solver_lin" localSheetId="4" hidden="1">2</definedName>
    <definedName name="solver_mip" localSheetId="4" hidden="1">2147483647</definedName>
    <definedName name="solver_mni" localSheetId="4" hidden="1">30</definedName>
    <definedName name="solver_mrt" localSheetId="4" hidden="1">0.075</definedName>
    <definedName name="solver_msl" localSheetId="4" hidden="1">2</definedName>
    <definedName name="solver_neg" localSheetId="0" hidden="1">1</definedName>
    <definedName name="solver_neg" localSheetId="1" hidden="1">1</definedName>
    <definedName name="solver_neg" localSheetId="4" hidden="1">2</definedName>
    <definedName name="solver_nod" localSheetId="4" hidden="1">2147483647</definedName>
    <definedName name="solver_num" localSheetId="0" hidden="1">0</definedName>
    <definedName name="solver_num" localSheetId="1" hidden="1">0</definedName>
    <definedName name="solver_num" localSheetId="4" hidden="1">1</definedName>
    <definedName name="solver_nwt" localSheetId="4" hidden="1">1</definedName>
    <definedName name="solver_opt" localSheetId="0" hidden="1">Documentation!$B$3</definedName>
    <definedName name="solver_opt" localSheetId="1" hidden="1">Income!$A$1</definedName>
    <definedName name="solver_opt" localSheetId="4" hidden="1">'Product Mix'!$E$24</definedName>
    <definedName name="solver_pre" localSheetId="4" hidden="1">0.000001</definedName>
    <definedName name="solver_rbv" localSheetId="4" hidden="1">1</definedName>
    <definedName name="solver_rel0" localSheetId="4" hidden="1">3</definedName>
    <definedName name="solver_rel1" localSheetId="4" hidden="1">3</definedName>
    <definedName name="solver_rel2" localSheetId="4" hidden="1">4</definedName>
    <definedName name="solver_rel3" localSheetId="4" hidden="1">3</definedName>
    <definedName name="solver_rel4" localSheetId="4" hidden="1">2</definedName>
    <definedName name="solver_rel5" localSheetId="4" hidden="1">3</definedName>
    <definedName name="solver_rel6" localSheetId="4" hidden="1">3</definedName>
    <definedName name="solver_rhs0" localSheetId="4" hidden="1">0</definedName>
    <definedName name="solver_rhs1" localSheetId="4" hidden="1">2000</definedName>
    <definedName name="solver_rhs2" localSheetId="4" hidden="1">integer</definedName>
    <definedName name="solver_rhs3" localSheetId="4" hidden="1">2000</definedName>
    <definedName name="solver_rhs4" localSheetId="4" hidden="1">12000</definedName>
    <definedName name="solver_rhs5" localSheetId="4" hidden="1">0</definedName>
    <definedName name="solver_rhs6" localSheetId="4" hidden="1">0</definedName>
    <definedName name="solver_rlx" localSheetId="4" hidden="1">2</definedName>
    <definedName name="solver_rsd" localSheetId="4" hidden="1">0</definedName>
    <definedName name="solver_scl" localSheetId="4" hidden="1">1</definedName>
    <definedName name="solver_sho" localSheetId="4" hidden="1">2</definedName>
    <definedName name="solver_ssz" localSheetId="4" hidden="1">100</definedName>
    <definedName name="solver_tim" localSheetId="4" hidden="1">2147483647</definedName>
    <definedName name="solver_tol" localSheetId="4" hidden="1">0.01</definedName>
    <definedName name="solver_typ" localSheetId="0" hidden="1">1</definedName>
    <definedName name="solver_typ" localSheetId="1" hidden="1">1</definedName>
    <definedName name="solver_typ" localSheetId="4" hidden="1">1</definedName>
    <definedName name="solver_val" localSheetId="0" hidden="1">0</definedName>
    <definedName name="solver_val" localSheetId="1" hidden="1">0</definedName>
    <definedName name="solver_val" localSheetId="4" hidden="1">0</definedName>
    <definedName name="solver_ver" localSheetId="0" hidden="1">3</definedName>
    <definedName name="solver_ver" localSheetId="1" hidden="1">3</definedName>
    <definedName name="solver_ver" localSheetId="4" hidden="1">3</definedName>
  </definedNames>
  <calcPr calcId="152511"/>
  <pivotCaches>
    <pivotCache cacheId="7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" i="6" l="1"/>
  <c r="I46" i="7" l="1"/>
  <c r="J46" i="7" s="1"/>
  <c r="I45" i="7"/>
  <c r="J45" i="7" s="1"/>
  <c r="I44" i="7"/>
  <c r="J44" i="7" s="1"/>
  <c r="I43" i="7"/>
  <c r="J43" i="7" s="1"/>
  <c r="I42" i="7"/>
  <c r="J42" i="7" s="1"/>
  <c r="I41" i="7"/>
  <c r="J41" i="7" s="1"/>
  <c r="I40" i="7"/>
  <c r="J40" i="7" s="1"/>
  <c r="I39" i="7"/>
  <c r="J39" i="7" s="1"/>
  <c r="I38" i="7"/>
  <c r="J38" i="7" s="1"/>
  <c r="I37" i="7"/>
  <c r="J37" i="7" s="1"/>
  <c r="I36" i="7"/>
  <c r="J36" i="7" s="1"/>
  <c r="I35" i="7"/>
  <c r="J35" i="7" s="1"/>
  <c r="I34" i="7"/>
  <c r="J34" i="7" s="1"/>
  <c r="I33" i="7"/>
  <c r="J33" i="7" s="1"/>
  <c r="I32" i="7"/>
  <c r="J32" i="7" s="1"/>
  <c r="I31" i="7"/>
  <c r="J31" i="7" s="1"/>
  <c r="I30" i="7"/>
  <c r="J30" i="7" s="1"/>
  <c r="I29" i="7"/>
  <c r="J29" i="7" s="1"/>
  <c r="I28" i="7"/>
  <c r="J28" i="7" s="1"/>
  <c r="D23" i="7"/>
  <c r="E23" i="7" s="1"/>
  <c r="C22" i="7"/>
  <c r="D22" i="7" s="1"/>
  <c r="E22" i="7" s="1"/>
  <c r="B22" i="7"/>
  <c r="C21" i="7"/>
  <c r="D21" i="7" s="1"/>
  <c r="E21" i="7" s="1"/>
  <c r="B21" i="7"/>
  <c r="C19" i="7"/>
  <c r="D19" i="7" s="1"/>
  <c r="E19" i="7" s="1"/>
  <c r="B19" i="7"/>
  <c r="E15" i="7"/>
  <c r="D15" i="7"/>
  <c r="D16" i="7" s="1"/>
  <c r="C15" i="7"/>
  <c r="B15" i="7"/>
  <c r="E14" i="7"/>
  <c r="D14" i="7"/>
  <c r="C14" i="7"/>
  <c r="B14" i="7"/>
  <c r="E12" i="7"/>
  <c r="D12" i="7"/>
  <c r="C12" i="7"/>
  <c r="B12" i="7"/>
  <c r="C16" i="7" l="1"/>
  <c r="C20" i="7"/>
  <c r="C24" i="7" s="1"/>
  <c r="D24" i="7" s="1"/>
  <c r="E24" i="7" s="1"/>
  <c r="B16" i="7"/>
  <c r="E16" i="7"/>
  <c r="B20" i="7"/>
  <c r="B24" i="7" s="1"/>
  <c r="D20" i="7" l="1"/>
  <c r="E20" i="7" s="1"/>
  <c r="B22" i="6" l="1"/>
  <c r="B10" i="6"/>
  <c r="B14" i="6" s="1"/>
  <c r="B7" i="6"/>
  <c r="B25" i="6" s="1"/>
  <c r="E5" i="6" s="1"/>
  <c r="B12" i="6" l="1"/>
  <c r="B15" i="6" s="1"/>
  <c r="B26" i="6" s="1"/>
  <c r="B27" i="6" l="1"/>
  <c r="F5" i="6"/>
  <c r="G5" i="6" l="1"/>
  <c r="I5" i="6"/>
</calcChain>
</file>

<file path=xl/sharedStrings.xml><?xml version="1.0" encoding="utf-8"?>
<sst xmlns="http://schemas.openxmlformats.org/spreadsheetml/2006/main" count="164" uniqueCount="112">
  <si>
    <t>Athena Cycles</t>
  </si>
  <si>
    <t>Author</t>
  </si>
  <si>
    <t>Date</t>
  </si>
  <si>
    <t>Purpose</t>
  </si>
  <si>
    <t>Income Analysis for the Athena I Bicycle</t>
  </si>
  <si>
    <t>Revenue</t>
  </si>
  <si>
    <t>Net Income</t>
  </si>
  <si>
    <t>Units Produced and Sold</t>
  </si>
  <si>
    <t>Total Revenue</t>
  </si>
  <si>
    <t>Variable Expenses</t>
  </si>
  <si>
    <t>Units Produced</t>
  </si>
  <si>
    <t>Total Material Cost</t>
  </si>
  <si>
    <t>Total Manufacturing Cost</t>
  </si>
  <si>
    <t>Total Variable Expenses</t>
  </si>
  <si>
    <t>Fixed Expenses</t>
  </si>
  <si>
    <t>Salaries and Benefits</t>
  </si>
  <si>
    <t>Shipping and Distribution</t>
  </si>
  <si>
    <t>Stocking and Storage</t>
  </si>
  <si>
    <t>Miscellaneous</t>
  </si>
  <si>
    <t>Total Fixed Expenses</t>
  </si>
  <si>
    <t>Summary</t>
  </si>
  <si>
    <t>Total Expenses</t>
  </si>
  <si>
    <t>Product Mix Analysis</t>
  </si>
  <si>
    <t>Parts Required for Each Unit</t>
  </si>
  <si>
    <t>Athena Racer</t>
  </si>
  <si>
    <t>Athena I</t>
  </si>
  <si>
    <t>Athena II</t>
  </si>
  <si>
    <t>Athena III</t>
  </si>
  <si>
    <t>Part</t>
  </si>
  <si>
    <t>Sales Price per Unit</t>
  </si>
  <si>
    <t>Carbon Frame</t>
  </si>
  <si>
    <t>Material Cost per Unit</t>
  </si>
  <si>
    <t>UltraLite Carbon Frame</t>
  </si>
  <si>
    <t>Manufacturing Cost per Unit</t>
  </si>
  <si>
    <t>Ultraforce Shifters</t>
  </si>
  <si>
    <t>Ultraforce II Shifters</t>
  </si>
  <si>
    <t>Even Product Mix (Units)</t>
  </si>
  <si>
    <t>High Response Shifters</t>
  </si>
  <si>
    <t>Optimal Product (Units)</t>
  </si>
  <si>
    <t>Front Derailleur X2</t>
  </si>
  <si>
    <t>Change</t>
  </si>
  <si>
    <t>Front Derailleur X3</t>
  </si>
  <si>
    <t>Rear Derailleur X2</t>
  </si>
  <si>
    <t>Revenue (Even Mix)</t>
  </si>
  <si>
    <t>Rear Derailleur X3</t>
  </si>
  <si>
    <t>Revenue (Optimal Mix)</t>
  </si>
  <si>
    <t>Standard Crank Arm</t>
  </si>
  <si>
    <t>Extended Crank Arm</t>
  </si>
  <si>
    <t>LightTouch Pedals</t>
  </si>
  <si>
    <t>SpeedRacer Pedals</t>
  </si>
  <si>
    <t>FirmControl Brakes</t>
  </si>
  <si>
    <t>Sensor Brakes</t>
  </si>
  <si>
    <t>Standard Wheelset</t>
  </si>
  <si>
    <t>Chain Ring Kit</t>
  </si>
  <si>
    <t>Casset Kit</t>
  </si>
  <si>
    <t>Drivetrain Kit</t>
  </si>
  <si>
    <t>Parts Available</t>
  </si>
  <si>
    <t>Available</t>
  </si>
  <si>
    <t>Used</t>
  </si>
  <si>
    <t>Remaining</t>
  </si>
  <si>
    <t>Terms and Definitions</t>
  </si>
  <si>
    <t>Term</t>
  </si>
  <si>
    <t>Definition</t>
  </si>
  <si>
    <t>Cost-Volume-Profit Analysis</t>
  </si>
  <si>
    <t>A branch of financial analysis that studies the relationship between expenses, sales volume, and profitability</t>
  </si>
  <si>
    <t>The total income generated from sales of a product or service</t>
  </si>
  <si>
    <t>Expenses that change in proportion to the volume of production</t>
  </si>
  <si>
    <t>Expenses that must be paid regardless of sales volume</t>
  </si>
  <si>
    <t>Break-Even Point</t>
  </si>
  <si>
    <t>The point where total revenue equals total expenses</t>
  </si>
  <si>
    <t>Product Mix</t>
  </si>
  <si>
    <t>The combination of different products offered by the company to the consumer</t>
  </si>
  <si>
    <t>Optimal Product Mix</t>
  </si>
  <si>
    <t>The product mix that maximizes profits subject to constraints on production and consumer choice</t>
  </si>
  <si>
    <t>Even Mix</t>
  </si>
  <si>
    <t>Optimal Mix</t>
  </si>
  <si>
    <t>Difference</t>
  </si>
  <si>
    <t>% Difference</t>
  </si>
  <si>
    <t>Units Sold</t>
  </si>
  <si>
    <t>To perform a break-even analysis of Athena I bicycle sales and to determine the product mix that optimizes company profits among four Athena bicycle models</t>
  </si>
  <si>
    <t>Lina Daher</t>
  </si>
  <si>
    <t>Break-Even Analysis</t>
  </si>
  <si>
    <t>Expenses</t>
  </si>
  <si>
    <t>Net Income Analysis</t>
  </si>
  <si>
    <t>Sales Price</t>
  </si>
  <si>
    <t>$B$5</t>
  </si>
  <si>
    <t>Sales_Price_per_Unit</t>
  </si>
  <si>
    <t>$B$18</t>
  </si>
  <si>
    <t>$B$19</t>
  </si>
  <si>
    <t>$B$20</t>
  </si>
  <si>
    <t>$B$21</t>
  </si>
  <si>
    <t>$B$25</t>
  </si>
  <si>
    <t>$B$26</t>
  </si>
  <si>
    <t>$B$27</t>
  </si>
  <si>
    <t>Status Quo</t>
  </si>
  <si>
    <t>Scenario assuming no change in values</t>
  </si>
  <si>
    <t>Expanded Operations</t>
  </si>
  <si>
    <t>Scenario assuming expanded operations</t>
  </si>
  <si>
    <t>Reduced Operations</t>
  </si>
  <si>
    <t>Scenario assuming reduced operations</t>
  </si>
  <si>
    <t>Reducing Pricing</t>
  </si>
  <si>
    <t>Scenario assuming a price reduction
Modified by USER on 05-02-2021</t>
  </si>
  <si>
    <t>Scenario Summary</t>
  </si>
  <si>
    <t>Changing Cells:</t>
  </si>
  <si>
    <t>Current Values:</t>
  </si>
  <si>
    <t>Result Cells:</t>
  </si>
  <si>
    <t>Notes:  Current Values column represents values of changing cells at</t>
  </si>
  <si>
    <t>time Scenario Summary Report was created.  Changing cells for each</t>
  </si>
  <si>
    <t>scenario are highlighted in gray.</t>
  </si>
  <si>
    <t>Row Labels</t>
  </si>
  <si>
    <t>(All)</t>
  </si>
  <si>
    <t>Scenario PivotTable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</si>
</sst>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&quot;$&quot;#,##0"/>
    <numFmt numFmtId="167" formatCode="_(&quot;$&quot;* #,##0_);[Red]_(&quot;$&quot;* \(#,##0\);_(&quot;$&quot;* &quot;-&quot;??_);_(@_)"/>
    <numFmt numFmtId="168" formatCode="0_);[Red]\(0\)"/>
    <numFmt numFmtId="169" formatCode="&quot;$&quot;#,##0.00"/>
    <numFmt numFmtId="170" formatCode="0.00%;[Red]\(0.00%\)"/>
    <numFmt numFmtId="174" formatCode="&quot;Units Sold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6"/>
      <color theme="9" tint="-0.249977111117893"/>
      <name val="Copperplate Gothic Light"/>
      <family val="2"/>
    </font>
    <font>
      <sz val="12"/>
      <color theme="0" tint="-4.9989318521683403E-2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2"/>
      <color theme="9" tint="-0.249977111117893"/>
      <name val="Copperplate Gothic Light"/>
      <family val="2"/>
    </font>
    <font>
      <sz val="12"/>
      <color theme="9" tint="-0.249977111117893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  <font>
      <sz val="10"/>
      <color indexed="9"/>
      <name val="Calibri"/>
      <family val="2"/>
      <scheme val="minor"/>
    </font>
    <font>
      <sz val="8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4"/>
      </left>
      <right/>
      <top style="thin">
        <color theme="9"/>
      </top>
      <bottom style="double">
        <color theme="9"/>
      </bottom>
      <diagonal/>
    </border>
    <border>
      <left/>
      <right/>
      <top style="thin">
        <color theme="9"/>
      </top>
      <bottom style="double">
        <color theme="9"/>
      </bottom>
      <diagonal/>
    </border>
    <border>
      <left style="medium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/>
      <top/>
      <bottom/>
      <diagonal/>
    </border>
    <border>
      <left style="medium">
        <color theme="9"/>
      </left>
      <right/>
      <top style="double">
        <color theme="9"/>
      </top>
      <bottom style="medium">
        <color theme="9"/>
      </bottom>
      <diagonal/>
    </border>
    <border>
      <left/>
      <right/>
      <top style="double">
        <color theme="9"/>
      </top>
      <bottom style="medium">
        <color theme="9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9"/>
      </left>
      <right/>
      <top/>
      <bottom style="double">
        <color theme="9"/>
      </bottom>
      <diagonal/>
    </border>
    <border>
      <left/>
      <right/>
      <top/>
      <bottom style="double">
        <color theme="9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medium">
        <color theme="4" tint="0.3999755851924192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12" fillId="0" borderId="16" applyNumberFormat="0" applyFill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</cellStyleXfs>
  <cellXfs count="108">
    <xf numFmtId="0" fontId="0" fillId="0" borderId="0" xfId="0"/>
    <xf numFmtId="0" fontId="6" fillId="0" borderId="0" xfId="4" applyFont="1" applyAlignment="1">
      <alignment horizontal="left" vertical="center"/>
    </xf>
    <xf numFmtId="0" fontId="7" fillId="4" borderId="3" xfId="7" applyFont="1" applyFill="1" applyBorder="1" applyAlignment="1">
      <alignment vertical="top"/>
    </xf>
    <xf numFmtId="0" fontId="8" fillId="0" borderId="3" xfId="0" applyFont="1" applyBorder="1" applyAlignment="1">
      <alignment vertical="top"/>
    </xf>
    <xf numFmtId="14" fontId="8" fillId="0" borderId="3" xfId="0" applyNumberFormat="1" applyFont="1" applyBorder="1" applyAlignment="1">
      <alignment vertical="top"/>
    </xf>
    <xf numFmtId="0" fontId="8" fillId="0" borderId="3" xfId="0" applyFont="1" applyBorder="1" applyAlignment="1">
      <alignment vertical="top" wrapText="1"/>
    </xf>
    <xf numFmtId="0" fontId="9" fillId="0" borderId="0" xfId="4" applyFont="1" applyAlignment="1">
      <alignment horizontal="left" vertical="center"/>
    </xf>
    <xf numFmtId="0" fontId="3" fillId="0" borderId="0" xfId="5" applyBorder="1"/>
    <xf numFmtId="0" fontId="5" fillId="4" borderId="0" xfId="0" applyFont="1" applyFill="1"/>
    <xf numFmtId="164" fontId="0" fillId="0" borderId="0" xfId="1" applyNumberFormat="1" applyFont="1"/>
    <xf numFmtId="166" fontId="0" fillId="0" borderId="0" xfId="2" applyNumberFormat="1" applyFont="1"/>
    <xf numFmtId="38" fontId="0" fillId="0" borderId="0" xfId="1" applyNumberFormat="1" applyFont="1"/>
    <xf numFmtId="0" fontId="1" fillId="6" borderId="5" xfId="6" applyFont="1" applyFill="1" applyBorder="1"/>
    <xf numFmtId="165" fontId="1" fillId="6" borderId="6" xfId="2" applyNumberFormat="1" applyFont="1" applyFill="1" applyBorder="1"/>
    <xf numFmtId="164" fontId="0" fillId="0" borderId="0" xfId="0" applyNumberFormat="1"/>
    <xf numFmtId="0" fontId="0" fillId="6" borderId="0" xfId="0" applyFill="1"/>
    <xf numFmtId="164" fontId="0" fillId="6" borderId="0" xfId="0" applyNumberFormat="1" applyFill="1"/>
    <xf numFmtId="0" fontId="1" fillId="6" borderId="6" xfId="6" applyFont="1" applyFill="1" applyBorder="1"/>
    <xf numFmtId="165" fontId="0" fillId="0" borderId="0" xfId="2" applyNumberFormat="1" applyFont="1"/>
    <xf numFmtId="167" fontId="1" fillId="6" borderId="6" xfId="2" applyNumberFormat="1" applyFont="1" applyFill="1" applyBorder="1"/>
    <xf numFmtId="0" fontId="10" fillId="0" borderId="0" xfId="0" applyFont="1"/>
    <xf numFmtId="0" fontId="5" fillId="4" borderId="4" xfId="0" applyFont="1" applyFill="1" applyBorder="1"/>
    <xf numFmtId="0" fontId="5" fillId="4" borderId="4" xfId="0" applyFont="1" applyFill="1" applyBorder="1" applyAlignment="1">
      <alignment horizontal="center"/>
    </xf>
    <xf numFmtId="0" fontId="5" fillId="4" borderId="0" xfId="0" applyFont="1" applyFill="1" applyBorder="1"/>
    <xf numFmtId="0" fontId="5" fillId="4" borderId="0" xfId="0" applyFont="1" applyFill="1" applyBorder="1" applyAlignment="1">
      <alignment horizontal="center"/>
    </xf>
    <xf numFmtId="0" fontId="0" fillId="6" borderId="0" xfId="0" applyFill="1" applyBorder="1"/>
    <xf numFmtId="168" fontId="0" fillId="0" borderId="0" xfId="0" applyNumberFormat="1" applyBorder="1"/>
    <xf numFmtId="166" fontId="0" fillId="0" borderId="0" xfId="1" applyNumberFormat="1" applyFont="1"/>
    <xf numFmtId="0" fontId="0" fillId="6" borderId="4" xfId="0" applyFill="1" applyBorder="1"/>
    <xf numFmtId="168" fontId="0" fillId="0" borderId="4" xfId="0" applyNumberFormat="1" applyBorder="1"/>
    <xf numFmtId="0" fontId="0" fillId="5" borderId="7" xfId="0" applyFill="1" applyBorder="1"/>
    <xf numFmtId="164" fontId="0" fillId="5" borderId="8" xfId="1" applyNumberFormat="1" applyFont="1" applyFill="1" applyBorder="1"/>
    <xf numFmtId="0" fontId="0" fillId="7" borderId="9" xfId="0" applyFill="1" applyBorder="1"/>
    <xf numFmtId="164" fontId="0" fillId="7" borderId="0" xfId="1" applyNumberFormat="1" applyFont="1" applyFill="1" applyBorder="1"/>
    <xf numFmtId="0" fontId="0" fillId="0" borderId="10" xfId="0" applyFill="1" applyBorder="1"/>
    <xf numFmtId="38" fontId="0" fillId="0" borderId="11" xfId="1" applyNumberFormat="1" applyFont="1" applyFill="1" applyBorder="1"/>
    <xf numFmtId="0" fontId="0" fillId="5" borderId="2" xfId="6" applyFont="1" applyFill="1"/>
    <xf numFmtId="165" fontId="1" fillId="5" borderId="2" xfId="2" applyNumberFormat="1" applyFont="1" applyFill="1" applyBorder="1"/>
    <xf numFmtId="0" fontId="0" fillId="7" borderId="12" xfId="6" applyFont="1" applyFill="1" applyBorder="1"/>
    <xf numFmtId="164" fontId="1" fillId="7" borderId="12" xfId="1" applyNumberFormat="1" applyFont="1" applyFill="1" applyBorder="1"/>
    <xf numFmtId="0" fontId="0" fillId="6" borderId="13" xfId="0" applyFill="1" applyBorder="1"/>
    <xf numFmtId="168" fontId="0" fillId="0" borderId="13" xfId="0" applyNumberFormat="1" applyBorder="1"/>
    <xf numFmtId="38" fontId="0" fillId="0" borderId="11" xfId="2" applyNumberFormat="1" applyFont="1" applyFill="1" applyBorder="1"/>
    <xf numFmtId="0" fontId="0" fillId="0" borderId="4" xfId="0" applyFill="1" applyBorder="1"/>
    <xf numFmtId="0" fontId="0" fillId="8" borderId="4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164" fontId="0" fillId="5" borderId="0" xfId="1" applyNumberFormat="1" applyFont="1" applyFill="1"/>
    <xf numFmtId="164" fontId="0" fillId="7" borderId="0" xfId="1" applyNumberFormat="1" applyFont="1" applyFill="1"/>
    <xf numFmtId="168" fontId="0" fillId="0" borderId="0" xfId="0" applyNumberFormat="1" applyFill="1" applyBorder="1"/>
    <xf numFmtId="168" fontId="0" fillId="0" borderId="4" xfId="0" applyNumberFormat="1" applyFill="1" applyBorder="1"/>
    <xf numFmtId="38" fontId="0" fillId="6" borderId="0" xfId="1" applyNumberFormat="1" applyFont="1" applyFill="1"/>
    <xf numFmtId="164" fontId="0" fillId="0" borderId="0" xfId="1" applyNumberFormat="1" applyFont="1" applyBorder="1"/>
    <xf numFmtId="38" fontId="0" fillId="0" borderId="0" xfId="1" applyNumberFormat="1" applyFont="1" applyBorder="1"/>
    <xf numFmtId="164" fontId="0" fillId="0" borderId="4" xfId="1" applyNumberFormat="1" applyFont="1" applyBorder="1"/>
    <xf numFmtId="38" fontId="0" fillId="0" borderId="4" xfId="1" applyNumberFormat="1" applyFont="1" applyBorder="1"/>
    <xf numFmtId="164" fontId="0" fillId="0" borderId="4" xfId="1" applyNumberFormat="1" applyFont="1" applyFill="1" applyBorder="1"/>
    <xf numFmtId="0" fontId="5" fillId="3" borderId="3" xfId="8" applyBorder="1"/>
    <xf numFmtId="0" fontId="11" fillId="13" borderId="3" xfId="0" applyFont="1" applyFill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0" fillId="0" borderId="0" xfId="0" applyAlignment="1"/>
    <xf numFmtId="169" fontId="0" fillId="0" borderId="0" xfId="0" applyNumberFormat="1"/>
    <xf numFmtId="44" fontId="0" fillId="0" borderId="0" xfId="0" applyNumberFormat="1"/>
    <xf numFmtId="170" fontId="0" fillId="12" borderId="0" xfId="3" applyNumberFormat="1" applyFont="1" applyFill="1"/>
    <xf numFmtId="0" fontId="0" fillId="0" borderId="4" xfId="0" applyBorder="1"/>
    <xf numFmtId="165" fontId="0" fillId="5" borderId="4" xfId="2" applyNumberFormat="1" applyFont="1" applyFill="1" applyBorder="1"/>
    <xf numFmtId="165" fontId="0" fillId="7" borderId="4" xfId="2" applyNumberFormat="1" applyFont="1" applyFill="1" applyBorder="1"/>
    <xf numFmtId="38" fontId="0" fillId="6" borderId="4" xfId="2" applyNumberFormat="1" applyFont="1" applyFill="1" applyBorder="1"/>
    <xf numFmtId="170" fontId="0" fillId="12" borderId="4" xfId="3" applyNumberFormat="1" applyFont="1" applyFill="1" applyBorder="1"/>
    <xf numFmtId="164" fontId="0" fillId="5" borderId="4" xfId="1" applyNumberFormat="1" applyFont="1" applyFill="1" applyBorder="1"/>
    <xf numFmtId="164" fontId="0" fillId="7" borderId="4" xfId="1" applyNumberFormat="1" applyFont="1" applyFill="1" applyBorder="1"/>
    <xf numFmtId="38" fontId="0" fillId="6" borderId="4" xfId="1" applyNumberFormat="1" applyFont="1" applyFill="1" applyBorder="1"/>
    <xf numFmtId="0" fontId="0" fillId="0" borderId="14" xfId="6" applyFont="1" applyFill="1" applyBorder="1"/>
    <xf numFmtId="165" fontId="1" fillId="5" borderId="15" xfId="2" applyNumberFormat="1" applyFont="1" applyFill="1" applyBorder="1"/>
    <xf numFmtId="165" fontId="1" fillId="7" borderId="15" xfId="2" applyNumberFormat="1" applyFont="1" applyFill="1" applyBorder="1"/>
    <xf numFmtId="38" fontId="1" fillId="6" borderId="15" xfId="2" applyNumberFormat="1" applyFont="1" applyFill="1" applyBorder="1"/>
    <xf numFmtId="170" fontId="1" fillId="12" borderId="15" xfId="3" applyNumberFormat="1" applyFont="1" applyFill="1" applyBorder="1"/>
    <xf numFmtId="0" fontId="12" fillId="0" borderId="16" xfId="9" applyAlignment="1">
      <alignment horizontal="center"/>
    </xf>
    <xf numFmtId="0" fontId="1" fillId="15" borderId="0" xfId="11" applyAlignment="1">
      <alignment horizontal="center"/>
    </xf>
    <xf numFmtId="165" fontId="0" fillId="0" borderId="0" xfId="0" applyNumberFormat="1"/>
    <xf numFmtId="164" fontId="1" fillId="14" borderId="0" xfId="10" applyNumberFormat="1"/>
    <xf numFmtId="165" fontId="1" fillId="14" borderId="0" xfId="10" applyNumberFormat="1"/>
    <xf numFmtId="0" fontId="1" fillId="15" borderId="17" xfId="11" applyBorder="1" applyAlignment="1">
      <alignment horizontal="center"/>
    </xf>
    <xf numFmtId="165" fontId="1" fillId="14" borderId="4" xfId="10" applyNumberFormat="1" applyBorder="1" applyAlignment="1"/>
    <xf numFmtId="164" fontId="1" fillId="14" borderId="18" xfId="10" applyNumberFormat="1" applyBorder="1"/>
    <xf numFmtId="174" fontId="0" fillId="0" borderId="0" xfId="0" applyNumberFormat="1" applyAlignment="1"/>
    <xf numFmtId="0" fontId="0" fillId="0" borderId="0" xfId="0" applyFill="1" applyBorder="1" applyAlignment="1"/>
    <xf numFmtId="164" fontId="0" fillId="0" borderId="0" xfId="0" applyNumberFormat="1" applyFill="1" applyBorder="1" applyAlignment="1"/>
    <xf numFmtId="166" fontId="0" fillId="0" borderId="0" xfId="0" applyNumberFormat="1" applyFill="1" applyBorder="1" applyAlignment="1"/>
    <xf numFmtId="165" fontId="0" fillId="0" borderId="0" xfId="0" applyNumberFormat="1" applyFill="1" applyBorder="1" applyAlignment="1"/>
    <xf numFmtId="38" fontId="0" fillId="0" borderId="0" xfId="0" applyNumberFormat="1" applyFill="1" applyBorder="1" applyAlignment="1"/>
    <xf numFmtId="167" fontId="0" fillId="0" borderId="20" xfId="0" applyNumberFormat="1" applyFill="1" applyBorder="1" applyAlignment="1"/>
    <xf numFmtId="0" fontId="13" fillId="16" borderId="4" xfId="0" applyFont="1" applyFill="1" applyBorder="1" applyAlignment="1">
      <alignment horizontal="left"/>
    </xf>
    <xf numFmtId="0" fontId="13" fillId="16" borderId="19" xfId="0" applyFont="1" applyFill="1" applyBorder="1" applyAlignment="1">
      <alignment horizontal="left"/>
    </xf>
    <xf numFmtId="0" fontId="0" fillId="0" borderId="21" xfId="0" applyFill="1" applyBorder="1" applyAlignment="1"/>
    <xf numFmtId="0" fontId="14" fillId="17" borderId="0" xfId="0" applyFont="1" applyFill="1" applyBorder="1" applyAlignment="1">
      <alignment horizontal="left"/>
    </xf>
    <xf numFmtId="0" fontId="15" fillId="17" borderId="21" xfId="0" applyFont="1" applyFill="1" applyBorder="1" applyAlignment="1">
      <alignment horizontal="left"/>
    </xf>
    <xf numFmtId="0" fontId="14" fillId="17" borderId="20" xfId="0" applyFont="1" applyFill="1" applyBorder="1" applyAlignment="1">
      <alignment horizontal="left"/>
    </xf>
    <xf numFmtId="0" fontId="16" fillId="16" borderId="19" xfId="0" applyFont="1" applyFill="1" applyBorder="1" applyAlignment="1">
      <alignment horizontal="right"/>
    </xf>
    <xf numFmtId="0" fontId="16" fillId="16" borderId="4" xfId="0" applyFont="1" applyFill="1" applyBorder="1" applyAlignment="1">
      <alignment horizontal="right"/>
    </xf>
    <xf numFmtId="164" fontId="0" fillId="18" borderId="0" xfId="0" applyNumberFormat="1" applyFill="1" applyBorder="1" applyAlignment="1"/>
    <xf numFmtId="166" fontId="0" fillId="18" borderId="0" xfId="0" applyNumberFormat="1" applyFill="1" applyBorder="1" applyAlignment="1"/>
    <xf numFmtId="165" fontId="0" fillId="18" borderId="0" xfId="0" applyNumberFormat="1" applyFill="1" applyBorder="1" applyAlignment="1"/>
    <xf numFmtId="0" fontId="17" fillId="0" borderId="0" xfId="0" applyFont="1" applyFill="1" applyBorder="1" applyAlignment="1">
      <alignment vertical="top" wrapText="1"/>
    </xf>
    <xf numFmtId="0" fontId="0" fillId="0" borderId="0" xfId="0" pivotButton="1"/>
    <xf numFmtId="0" fontId="0" fillId="0" borderId="0" xfId="0" applyAlignment="1">
      <alignment horizontal="left"/>
    </xf>
    <xf numFmtId="0" fontId="2" fillId="0" borderId="0" xfId="0" pivotButton="1" applyFont="1"/>
  </cellXfs>
  <cellStyles count="12">
    <cellStyle name="20% - Accent2" xfId="11" builtinId="34"/>
    <cellStyle name="40% - Accent1" xfId="10" builtinId="31"/>
    <cellStyle name="Accent1" xfId="7" builtinId="29"/>
    <cellStyle name="Accent6" xfId="8" builtinId="49"/>
    <cellStyle name="Comma" xfId="1" builtinId="3"/>
    <cellStyle name="Currency" xfId="2" builtinId="4"/>
    <cellStyle name="Heading 1" xfId="5" builtinId="16"/>
    <cellStyle name="Heading 3" xfId="9" builtinId="18"/>
    <cellStyle name="Normal" xfId="0" builtinId="0"/>
    <cellStyle name="Percent" xfId="3" builtinId="5"/>
    <cellStyle name="Title" xfId="4" builtinId="15"/>
    <cellStyle name="Total" xfId="6" builtinId="25"/>
  </cellStyles>
  <dxfs count="3">
    <dxf>
      <numFmt numFmtId="165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3"/>
        <name val="Calibri Light"/>
        <scheme val="major"/>
      </font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Income!$E$4</c:f>
              <c:strCache>
                <c:ptCount val="1"/>
                <c:pt idx="0">
                  <c:v>Revenue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Income!$D$5:$D$14</c:f>
              <c:numCache>
                <c:formatCode>_(* #,##0_);_(* \(#,##0\);_(* "-"??_);_(@_)</c:formatCode>
                <c:ptCount val="10"/>
                <c:pt idx="0">
                  <c:v>3000</c:v>
                </c:pt>
                <c:pt idx="1">
                  <c:v>1000</c:v>
                </c:pt>
                <c:pt idx="2">
                  <c:v>1500</c:v>
                </c:pt>
                <c:pt idx="3">
                  <c:v>2000</c:v>
                </c:pt>
                <c:pt idx="4">
                  <c:v>2500</c:v>
                </c:pt>
                <c:pt idx="5">
                  <c:v>3000</c:v>
                </c:pt>
                <c:pt idx="6">
                  <c:v>3500</c:v>
                </c:pt>
                <c:pt idx="7">
                  <c:v>4000</c:v>
                </c:pt>
                <c:pt idx="8">
                  <c:v>4500</c:v>
                </c:pt>
                <c:pt idx="9">
                  <c:v>5000</c:v>
                </c:pt>
              </c:numCache>
            </c:numRef>
          </c:xVal>
          <c:yVal>
            <c:numRef>
              <c:f>Income!$E$5:$E$14</c:f>
              <c:numCache>
                <c:formatCode>_(* #,##0_);_(* \(#,##0\);_(* "-"??_);_(@_)</c:formatCode>
                <c:ptCount val="10"/>
                <c:pt idx="0" formatCode="_(&quot;$&quot;* #,##0_);_(&quot;$&quot;* \(#,##0\);_(&quot;$&quot;* &quot;-&quot;??_);_(@_)">
                  <c:v>4200000</c:v>
                </c:pt>
                <c:pt idx="1">
                  <c:v>1400000</c:v>
                </c:pt>
                <c:pt idx="2">
                  <c:v>2100000</c:v>
                </c:pt>
                <c:pt idx="3">
                  <c:v>2800000</c:v>
                </c:pt>
                <c:pt idx="4">
                  <c:v>3500000</c:v>
                </c:pt>
                <c:pt idx="5">
                  <c:v>4200000</c:v>
                </c:pt>
                <c:pt idx="6">
                  <c:v>4900000</c:v>
                </c:pt>
                <c:pt idx="7">
                  <c:v>5600000</c:v>
                </c:pt>
                <c:pt idx="8">
                  <c:v>6300000</c:v>
                </c:pt>
                <c:pt idx="9">
                  <c:v>7000000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Income!$F$4</c:f>
              <c:strCache>
                <c:ptCount val="1"/>
                <c:pt idx="0">
                  <c:v>Expenses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Income!$D$5:$D$14</c:f>
              <c:numCache>
                <c:formatCode>_(* #,##0_);_(* \(#,##0\);_(* "-"??_);_(@_)</c:formatCode>
                <c:ptCount val="10"/>
                <c:pt idx="0">
                  <c:v>3000</c:v>
                </c:pt>
                <c:pt idx="1">
                  <c:v>1000</c:v>
                </c:pt>
                <c:pt idx="2">
                  <c:v>1500</c:v>
                </c:pt>
                <c:pt idx="3">
                  <c:v>2000</c:v>
                </c:pt>
                <c:pt idx="4">
                  <c:v>2500</c:v>
                </c:pt>
                <c:pt idx="5">
                  <c:v>3000</c:v>
                </c:pt>
                <c:pt idx="6">
                  <c:v>3500</c:v>
                </c:pt>
                <c:pt idx="7">
                  <c:v>4000</c:v>
                </c:pt>
                <c:pt idx="8">
                  <c:v>4500</c:v>
                </c:pt>
                <c:pt idx="9">
                  <c:v>5000</c:v>
                </c:pt>
              </c:numCache>
            </c:numRef>
          </c:xVal>
          <c:yVal>
            <c:numRef>
              <c:f>Income!$F$5:$F$14</c:f>
              <c:numCache>
                <c:formatCode>_(* #,##0_);_(* \(#,##0\);_(* "-"??_);_(@_)</c:formatCode>
                <c:ptCount val="10"/>
                <c:pt idx="0" formatCode="_(&quot;$&quot;* #,##0_);_(&quot;$&quot;* \(#,##0\);_(&quot;$&quot;* &quot;-&quot;??_);_(@_)">
                  <c:v>4006500</c:v>
                </c:pt>
                <c:pt idx="1">
                  <c:v>2106500</c:v>
                </c:pt>
                <c:pt idx="2">
                  <c:v>2581500</c:v>
                </c:pt>
                <c:pt idx="3">
                  <c:v>3056500</c:v>
                </c:pt>
                <c:pt idx="4">
                  <c:v>3531500</c:v>
                </c:pt>
                <c:pt idx="5">
                  <c:v>4006500</c:v>
                </c:pt>
                <c:pt idx="6">
                  <c:v>4481500</c:v>
                </c:pt>
                <c:pt idx="7">
                  <c:v>4956500</c:v>
                </c:pt>
                <c:pt idx="8">
                  <c:v>5431500</c:v>
                </c:pt>
                <c:pt idx="9">
                  <c:v>5906500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8780448"/>
        <c:axId val="488784368"/>
      </c:scatterChart>
      <c:valAx>
        <c:axId val="4887804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8784368"/>
        <c:crosses val="autoZero"/>
        <c:crossBetween val="midCat"/>
      </c:valAx>
      <c:valAx>
        <c:axId val="488784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8780448"/>
        <c:crosses val="autoZero"/>
        <c:crossBetween val="midCat"/>
      </c:valAx>
      <c:spPr>
        <a:solidFill>
          <a:sysClr val="window" lastClr="FFFFFF"/>
        </a:solidFill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Income!$J$5</c:f>
              <c:strCache>
                <c:ptCount val="1"/>
                <c:pt idx="0">
                  <c:v> $1,000 </c:v>
                </c:pt>
              </c:strCache>
            </c:strRef>
          </c:tx>
          <c:spPr>
            <a:ln w="19050" cap="rnd">
              <a:solidFill>
                <a:schemeClr val="accent6">
                  <a:shade val="53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Income!$I$6:$I$14</c:f>
              <c:numCache>
                <c:formatCode>_(* #,##0_);_(* \(#,##0\);_(* "-"??_);_(@_)</c:formatCode>
                <c:ptCount val="9"/>
                <c:pt idx="0">
                  <c:v>1000</c:v>
                </c:pt>
                <c:pt idx="1">
                  <c:v>1500</c:v>
                </c:pt>
                <c:pt idx="2">
                  <c:v>2000</c:v>
                </c:pt>
                <c:pt idx="3">
                  <c:v>2500</c:v>
                </c:pt>
                <c:pt idx="4">
                  <c:v>3000</c:v>
                </c:pt>
                <c:pt idx="5">
                  <c:v>3500</c:v>
                </c:pt>
                <c:pt idx="6">
                  <c:v>4000</c:v>
                </c:pt>
                <c:pt idx="7">
                  <c:v>4500</c:v>
                </c:pt>
                <c:pt idx="8">
                  <c:v>5000</c:v>
                </c:pt>
              </c:numCache>
            </c:numRef>
          </c:xVal>
          <c:yVal>
            <c:numRef>
              <c:f>Income!$J$6:$J$14</c:f>
              <c:numCache>
                <c:formatCode>_(* #,##0_);_(* \(#,##0\);_(* "-"??_);_(@_)</c:formatCode>
                <c:ptCount val="9"/>
                <c:pt idx="0">
                  <c:v>-1106500</c:v>
                </c:pt>
                <c:pt idx="1">
                  <c:v>-1081500</c:v>
                </c:pt>
                <c:pt idx="2">
                  <c:v>-1056500</c:v>
                </c:pt>
                <c:pt idx="3">
                  <c:v>-1031500</c:v>
                </c:pt>
                <c:pt idx="4">
                  <c:v>-1006500</c:v>
                </c:pt>
                <c:pt idx="5">
                  <c:v>-981500</c:v>
                </c:pt>
                <c:pt idx="6">
                  <c:v>-956500</c:v>
                </c:pt>
                <c:pt idx="7">
                  <c:v>-931500</c:v>
                </c:pt>
                <c:pt idx="8">
                  <c:v>-906500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Income!$K$5</c:f>
              <c:strCache>
                <c:ptCount val="1"/>
                <c:pt idx="0">
                  <c:v> $1,200 </c:v>
                </c:pt>
              </c:strCache>
            </c:strRef>
          </c:tx>
          <c:spPr>
            <a:ln w="19050" cap="rnd">
              <a:solidFill>
                <a:schemeClr val="accent6">
                  <a:shade val="76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Income!$I$6:$I$14</c:f>
              <c:numCache>
                <c:formatCode>_(* #,##0_);_(* \(#,##0\);_(* "-"??_);_(@_)</c:formatCode>
                <c:ptCount val="9"/>
                <c:pt idx="0">
                  <c:v>1000</c:v>
                </c:pt>
                <c:pt idx="1">
                  <c:v>1500</c:v>
                </c:pt>
                <c:pt idx="2">
                  <c:v>2000</c:v>
                </c:pt>
                <c:pt idx="3">
                  <c:v>2500</c:v>
                </c:pt>
                <c:pt idx="4">
                  <c:v>3000</c:v>
                </c:pt>
                <c:pt idx="5">
                  <c:v>3500</c:v>
                </c:pt>
                <c:pt idx="6">
                  <c:v>4000</c:v>
                </c:pt>
                <c:pt idx="7">
                  <c:v>4500</c:v>
                </c:pt>
                <c:pt idx="8">
                  <c:v>5000</c:v>
                </c:pt>
              </c:numCache>
            </c:numRef>
          </c:xVal>
          <c:yVal>
            <c:numRef>
              <c:f>Income!$K$6:$K$14</c:f>
              <c:numCache>
                <c:formatCode>_(* #,##0_);_(* \(#,##0\);_(* "-"??_);_(@_)</c:formatCode>
                <c:ptCount val="9"/>
                <c:pt idx="0">
                  <c:v>-906500</c:v>
                </c:pt>
                <c:pt idx="1">
                  <c:v>-781500</c:v>
                </c:pt>
                <c:pt idx="2">
                  <c:v>-656500</c:v>
                </c:pt>
                <c:pt idx="3">
                  <c:v>-531500</c:v>
                </c:pt>
                <c:pt idx="4">
                  <c:v>-406500</c:v>
                </c:pt>
                <c:pt idx="5">
                  <c:v>-281500</c:v>
                </c:pt>
                <c:pt idx="6">
                  <c:v>-156500</c:v>
                </c:pt>
                <c:pt idx="7">
                  <c:v>-31500</c:v>
                </c:pt>
                <c:pt idx="8">
                  <c:v>93500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Income!$L$5</c:f>
              <c:strCache>
                <c:ptCount val="1"/>
                <c:pt idx="0">
                  <c:v> $1,400 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Income!$I$6:$I$14</c:f>
              <c:numCache>
                <c:formatCode>_(* #,##0_);_(* \(#,##0\);_(* "-"??_);_(@_)</c:formatCode>
                <c:ptCount val="9"/>
                <c:pt idx="0">
                  <c:v>1000</c:v>
                </c:pt>
                <c:pt idx="1">
                  <c:v>1500</c:v>
                </c:pt>
                <c:pt idx="2">
                  <c:v>2000</c:v>
                </c:pt>
                <c:pt idx="3">
                  <c:v>2500</c:v>
                </c:pt>
                <c:pt idx="4">
                  <c:v>3000</c:v>
                </c:pt>
                <c:pt idx="5">
                  <c:v>3500</c:v>
                </c:pt>
                <c:pt idx="6">
                  <c:v>4000</c:v>
                </c:pt>
                <c:pt idx="7">
                  <c:v>4500</c:v>
                </c:pt>
                <c:pt idx="8">
                  <c:v>5000</c:v>
                </c:pt>
              </c:numCache>
            </c:numRef>
          </c:xVal>
          <c:yVal>
            <c:numRef>
              <c:f>Income!$L$6:$L$14</c:f>
              <c:numCache>
                <c:formatCode>_(* #,##0_);_(* \(#,##0\);_(* "-"??_);_(@_)</c:formatCode>
                <c:ptCount val="9"/>
                <c:pt idx="0">
                  <c:v>-706500</c:v>
                </c:pt>
                <c:pt idx="1">
                  <c:v>-481500</c:v>
                </c:pt>
                <c:pt idx="2">
                  <c:v>-256500</c:v>
                </c:pt>
                <c:pt idx="3">
                  <c:v>-31500</c:v>
                </c:pt>
                <c:pt idx="4">
                  <c:v>193500</c:v>
                </c:pt>
                <c:pt idx="5">
                  <c:v>418500</c:v>
                </c:pt>
                <c:pt idx="6">
                  <c:v>643500</c:v>
                </c:pt>
                <c:pt idx="7">
                  <c:v>868500</c:v>
                </c:pt>
                <c:pt idx="8">
                  <c:v>1093500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Income!$M$5</c:f>
              <c:strCache>
                <c:ptCount val="1"/>
                <c:pt idx="0">
                  <c:v> $1,600 </c:v>
                </c:pt>
              </c:strCache>
            </c:strRef>
          </c:tx>
          <c:spPr>
            <a:ln w="19050" cap="rnd">
              <a:solidFill>
                <a:schemeClr val="accent6">
                  <a:tint val="77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Income!$I$6:$I$14</c:f>
              <c:numCache>
                <c:formatCode>_(* #,##0_);_(* \(#,##0\);_(* "-"??_);_(@_)</c:formatCode>
                <c:ptCount val="9"/>
                <c:pt idx="0">
                  <c:v>1000</c:v>
                </c:pt>
                <c:pt idx="1">
                  <c:v>1500</c:v>
                </c:pt>
                <c:pt idx="2">
                  <c:v>2000</c:v>
                </c:pt>
                <c:pt idx="3">
                  <c:v>2500</c:v>
                </c:pt>
                <c:pt idx="4">
                  <c:v>3000</c:v>
                </c:pt>
                <c:pt idx="5">
                  <c:v>3500</c:v>
                </c:pt>
                <c:pt idx="6">
                  <c:v>4000</c:v>
                </c:pt>
                <c:pt idx="7">
                  <c:v>4500</c:v>
                </c:pt>
                <c:pt idx="8">
                  <c:v>5000</c:v>
                </c:pt>
              </c:numCache>
            </c:numRef>
          </c:xVal>
          <c:yVal>
            <c:numRef>
              <c:f>Income!$M$6:$M$14</c:f>
              <c:numCache>
                <c:formatCode>_(* #,##0_);_(* \(#,##0\);_(* "-"??_);_(@_)</c:formatCode>
                <c:ptCount val="9"/>
                <c:pt idx="0">
                  <c:v>-506500</c:v>
                </c:pt>
                <c:pt idx="1">
                  <c:v>-181500</c:v>
                </c:pt>
                <c:pt idx="2">
                  <c:v>143500</c:v>
                </c:pt>
                <c:pt idx="3">
                  <c:v>468500</c:v>
                </c:pt>
                <c:pt idx="4">
                  <c:v>793500</c:v>
                </c:pt>
                <c:pt idx="5">
                  <c:v>1118500</c:v>
                </c:pt>
                <c:pt idx="6">
                  <c:v>1443500</c:v>
                </c:pt>
                <c:pt idx="7">
                  <c:v>1768500</c:v>
                </c:pt>
                <c:pt idx="8">
                  <c:v>2093500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Income!$N$5</c:f>
              <c:strCache>
                <c:ptCount val="1"/>
                <c:pt idx="0">
                  <c:v> $1,800 </c:v>
                </c:pt>
              </c:strCache>
            </c:strRef>
          </c:tx>
          <c:spPr>
            <a:ln w="19050" cap="rnd">
              <a:solidFill>
                <a:schemeClr val="accent6">
                  <a:tint val="54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Income!$I$6:$I$14</c:f>
              <c:numCache>
                <c:formatCode>_(* #,##0_);_(* \(#,##0\);_(* "-"??_);_(@_)</c:formatCode>
                <c:ptCount val="9"/>
                <c:pt idx="0">
                  <c:v>1000</c:v>
                </c:pt>
                <c:pt idx="1">
                  <c:v>1500</c:v>
                </c:pt>
                <c:pt idx="2">
                  <c:v>2000</c:v>
                </c:pt>
                <c:pt idx="3">
                  <c:v>2500</c:v>
                </c:pt>
                <c:pt idx="4">
                  <c:v>3000</c:v>
                </c:pt>
                <c:pt idx="5">
                  <c:v>3500</c:v>
                </c:pt>
                <c:pt idx="6">
                  <c:v>4000</c:v>
                </c:pt>
                <c:pt idx="7">
                  <c:v>4500</c:v>
                </c:pt>
                <c:pt idx="8">
                  <c:v>5000</c:v>
                </c:pt>
              </c:numCache>
            </c:numRef>
          </c:xVal>
          <c:yVal>
            <c:numRef>
              <c:f>Income!$N$6:$N$14</c:f>
              <c:numCache>
                <c:formatCode>_(* #,##0_);_(* \(#,##0\);_(* "-"??_);_(@_)</c:formatCode>
                <c:ptCount val="9"/>
                <c:pt idx="0">
                  <c:v>-306500</c:v>
                </c:pt>
                <c:pt idx="1">
                  <c:v>118500</c:v>
                </c:pt>
                <c:pt idx="2">
                  <c:v>543500</c:v>
                </c:pt>
                <c:pt idx="3">
                  <c:v>968500</c:v>
                </c:pt>
                <c:pt idx="4">
                  <c:v>1393500</c:v>
                </c:pt>
                <c:pt idx="5">
                  <c:v>1818500</c:v>
                </c:pt>
                <c:pt idx="6">
                  <c:v>2243500</c:v>
                </c:pt>
                <c:pt idx="7">
                  <c:v>2668500</c:v>
                </c:pt>
                <c:pt idx="8">
                  <c:v>3093500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8778096"/>
        <c:axId val="488778488"/>
      </c:scatterChart>
      <c:valAx>
        <c:axId val="488778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8778488"/>
        <c:crosses val="autoZero"/>
        <c:crossBetween val="midCat"/>
      </c:valAx>
      <c:valAx>
        <c:axId val="488778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8778096"/>
        <c:crosses val="autoZero"/>
        <c:crossBetween val="midCat"/>
      </c:valAx>
      <c:spPr>
        <a:solidFill>
          <a:sysClr val="window" lastClr="FFFFFF"/>
        </a:solidFill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[NP_EX_8_Athena.xlsx]Scenario PivotTable!PivotTable4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'Scenario PivotTable'!$B$3</c:f>
              <c:strCache>
                <c:ptCount val="1"/>
                <c:pt idx="0">
                  <c:v>$B$25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'Scenario PivotTable'!$A$4:$A$7</c:f>
              <c:strCache>
                <c:ptCount val="4"/>
                <c:pt idx="0">
                  <c:v>Expanded Operations</c:v>
                </c:pt>
                <c:pt idx="1">
                  <c:v>Reduced Operations</c:v>
                </c:pt>
                <c:pt idx="2">
                  <c:v>Reducing Pricing</c:v>
                </c:pt>
                <c:pt idx="3">
                  <c:v>Status Quo</c:v>
                </c:pt>
              </c:strCache>
            </c:strRef>
          </c:cat>
          <c:val>
            <c:numRef>
              <c:f>'Scenario PivotTable'!$B$4:$B$7</c:f>
              <c:numCache>
                <c:formatCode>_("$"* #,##0_);_("$"* \(#,##0\);_("$"* "-"??_);_(@_)</c:formatCode>
                <c:ptCount val="4"/>
                <c:pt idx="0">
                  <c:v>4900000</c:v>
                </c:pt>
                <c:pt idx="1">
                  <c:v>3150000</c:v>
                </c:pt>
                <c:pt idx="2">
                  <c:v>4940000</c:v>
                </c:pt>
                <c:pt idx="3">
                  <c:v>4200000</c:v>
                </c:pt>
              </c:numCache>
            </c:numRef>
          </c:val>
        </c:ser>
        <c:ser>
          <c:idx val="1"/>
          <c:order val="1"/>
          <c:tx>
            <c:strRef>
              <c:f>'Scenario PivotTable'!$C$3</c:f>
              <c:strCache>
                <c:ptCount val="1"/>
                <c:pt idx="0">
                  <c:v>$B$26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'Scenario PivotTable'!$A$4:$A$7</c:f>
              <c:strCache>
                <c:ptCount val="4"/>
                <c:pt idx="0">
                  <c:v>Expanded Operations</c:v>
                </c:pt>
                <c:pt idx="1">
                  <c:v>Reduced Operations</c:v>
                </c:pt>
                <c:pt idx="2">
                  <c:v>Reducing Pricing</c:v>
                </c:pt>
                <c:pt idx="3">
                  <c:v>Status Quo</c:v>
                </c:pt>
              </c:strCache>
            </c:strRef>
          </c:cat>
          <c:val>
            <c:numRef>
              <c:f>'Scenario PivotTable'!$C$4:$C$7</c:f>
              <c:numCache>
                <c:formatCode>_("$"* #,##0_);_("$"* \(#,##0\);_("$"* "-"??_);_(@_)</c:formatCode>
                <c:ptCount val="4"/>
                <c:pt idx="0">
                  <c:v>4740000</c:v>
                </c:pt>
                <c:pt idx="1">
                  <c:v>3167500</c:v>
                </c:pt>
                <c:pt idx="2">
                  <c:v>4806500</c:v>
                </c:pt>
                <c:pt idx="3">
                  <c:v>4006500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4938024"/>
        <c:axId val="494934496"/>
      </c:barChart>
      <c:lineChart>
        <c:grouping val="standard"/>
        <c:varyColors val="0"/>
        <c:ser>
          <c:idx val="2"/>
          <c:order val="2"/>
          <c:tx>
            <c:strRef>
              <c:f>'Scenario PivotTable'!$D$3</c:f>
              <c:strCache>
                <c:ptCount val="1"/>
                <c:pt idx="0">
                  <c:v>$B$27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'Scenario PivotTable'!$A$4:$A$7</c:f>
              <c:strCache>
                <c:ptCount val="4"/>
                <c:pt idx="0">
                  <c:v>Expanded Operations</c:v>
                </c:pt>
                <c:pt idx="1">
                  <c:v>Reduced Operations</c:v>
                </c:pt>
                <c:pt idx="2">
                  <c:v>Reducing Pricing</c:v>
                </c:pt>
                <c:pt idx="3">
                  <c:v>Status Quo</c:v>
                </c:pt>
              </c:strCache>
            </c:strRef>
          </c:cat>
          <c:val>
            <c:numRef>
              <c:f>'Scenario PivotTable'!$D$4:$D$7</c:f>
              <c:numCache>
                <c:formatCode>_("$"* #,##0_);_("$"* \(#,##0\);_("$"* "-"??_);_(@_)</c:formatCode>
                <c:ptCount val="4"/>
                <c:pt idx="0">
                  <c:v>160000</c:v>
                </c:pt>
                <c:pt idx="1">
                  <c:v>-17500</c:v>
                </c:pt>
                <c:pt idx="2">
                  <c:v>133500</c:v>
                </c:pt>
                <c:pt idx="3">
                  <c:v>193500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934888"/>
        <c:axId val="494933712"/>
      </c:lineChart>
      <c:catAx>
        <c:axId val="494938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934496"/>
        <c:crosses val="autoZero"/>
        <c:auto val="1"/>
        <c:lblAlgn val="ctr"/>
        <c:lblOffset val="100"/>
        <c:noMultiLvlLbl val="0"/>
      </c:catAx>
      <c:valAx>
        <c:axId val="494934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938024"/>
        <c:crosses val="autoZero"/>
        <c:crossBetween val="between"/>
      </c:valAx>
      <c:valAx>
        <c:axId val="494933712"/>
        <c:scaling>
          <c:orientation val="minMax"/>
        </c:scaling>
        <c:delete val="0"/>
        <c:axPos val="r"/>
        <c:numFmt formatCode="_(&quot;$&quot;* #,##0_);_(&quot;$&quot;* \(#,##0\);_(&quot;$&quot;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934888"/>
        <c:crosses val="max"/>
        <c:crossBetween val="between"/>
      </c:valAx>
      <c:catAx>
        <c:axId val="494934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93371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14</xdr:row>
      <xdr:rowOff>28581</xdr:rowOff>
    </xdr:from>
    <xdr:to>
      <xdr:col>6</xdr:col>
      <xdr:colOff>1057275</xdr:colOff>
      <xdr:row>26</xdr:row>
      <xdr:rowOff>180975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14</xdr:row>
      <xdr:rowOff>47631</xdr:rowOff>
    </xdr:from>
    <xdr:to>
      <xdr:col>14</xdr:col>
      <xdr:colOff>0</xdr:colOff>
      <xdr:row>27</xdr:row>
      <xdr:rowOff>19050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23817</xdr:rowOff>
    </xdr:from>
    <xdr:to>
      <xdr:col>4</xdr:col>
      <xdr:colOff>7937</xdr:colOff>
      <xdr:row>19</xdr:row>
      <xdr:rowOff>7937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edBy="USER" refreshedDate="44232.274471180557" createdVersion="5" refreshedVersion="5" minRefreshableVersion="3" recordCount="4">
  <cacheSource type="scenario"/>
  <cacheFields count="5">
    <cacheField name="$B$5:$B$6,$B$18:$B$21" numFmtId="0">
      <sharedItems containsNonDate="0" count="4">
        <s v="Status Quo"/>
        <s v="Expanded Operations"/>
        <s v="Reduced Operations"/>
        <s v="Reducing Pricing"/>
      </sharedItems>
    </cacheField>
    <cacheField name="$B$5:$B$6,$B$18:$B$21 by" numFmtId="0">
      <sharedItems containsNonDate="0" count="1">
        <s v="USER"/>
      </sharedItems>
    </cacheField>
    <cacheField name="res $B$25" numFmtId="0">
      <sharedItems containsSemiMixedTypes="0" containsNonDate="0" containsString="0" containsNumber="1" containsInteger="1" minValue="3150000" maxValue="4940000" count="4">
        <n v="4200000"/>
        <n v="4900000"/>
        <n v="3150000"/>
        <n v="4940000"/>
      </sharedItems>
    </cacheField>
    <cacheField name="res $B$26" numFmtId="0">
      <sharedItems containsSemiMixedTypes="0" containsNonDate="0" containsString="0" containsNumber="1" containsInteger="1" minValue="3167500" maxValue="4806500" count="4">
        <n v="4006500"/>
        <n v="4740000"/>
        <n v="3167500"/>
        <n v="4806500"/>
      </sharedItems>
    </cacheField>
    <cacheField name="res $B$27" numFmtId="0">
      <sharedItems containsSemiMixedTypes="0" containsNonDate="0" containsString="0" containsNumber="1" containsInteger="1" minValue="-17500" maxValue="193500" count="4">
        <n v="193500"/>
        <n v="160000"/>
        <n v="-17500"/>
        <n v="1335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4" cacheId="7" applyNumberFormats="0" applyBorderFormats="0" applyFontFormats="0" applyPatternFormats="0" applyAlignmentFormats="0" applyWidthHeightFormats="1" dataCaption="Result Cells" updatedVersion="5" minRefreshableVersion="3" useAutoFormatting="1" rowGrandTotals="0" colGrandTotals="0" itemPrintTitles="1" createdVersion="5" indent="0" outline="1" outlineData="1" multipleFieldFilters="0" chartFormat="3" fieldListSortAscending="1">
  <location ref="A3:D7" firstHeaderRow="0" firstDataRow="1" firstDataCol="1" rowPageCount="1" colPageCount="1"/>
  <pivotFields count="5">
    <pivotField axis="axisRow" showAll="0" defaultSubtotal="0">
      <items count="4">
        <item x="1"/>
        <item x="2"/>
        <item x="3"/>
        <item x="0"/>
      </items>
    </pivotField>
    <pivotField name="Scenario PivotTable" axis="axisPage" showAll="0">
      <items count="2">
        <item x="0"/>
        <item t="default"/>
      </items>
    </pivotField>
    <pivotField dataField="1" showAll="0"/>
    <pivotField dataField="1" showAll="0"/>
    <pivotField dataField="1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-2"/>
  </colFields>
  <colItems count="3">
    <i>
      <x/>
    </i>
    <i i="1">
      <x v="1"/>
    </i>
    <i i="2">
      <x v="2"/>
    </i>
  </colItems>
  <pageFields count="1">
    <pageField fld="1" hier="-1"/>
  </pageFields>
  <dataFields count="3">
    <dataField name="$B$25" fld="2" baseField="0" baseItem="0"/>
    <dataField name="$B$26" fld="3" baseField="0" baseItem="0"/>
    <dataField name="$B$27" fld="4" baseField="0" baseItem="0"/>
  </dataFields>
  <formats count="2">
    <format dxfId="0">
      <pivotArea outline="0" collapsedLevelsAreSubtotals="1" fieldPosition="0"/>
    </format>
    <format dxfId="1">
      <pivotArea field="1" type="button" dataOnly="0" labelOnly="1" outline="0" axis="axisPage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Median">
      <a:dk1>
        <a:sysClr val="windowText" lastClr="000000"/>
      </a:dk1>
      <a:lt1>
        <a:sysClr val="window" lastClr="FFFFFF"/>
      </a:lt1>
      <a:dk2>
        <a:srgbClr val="775F55"/>
      </a:dk2>
      <a:lt2>
        <a:srgbClr val="EBDDC3"/>
      </a:lt2>
      <a:accent1>
        <a:srgbClr val="94B6D2"/>
      </a:accent1>
      <a:accent2>
        <a:srgbClr val="DD8047"/>
      </a:accent2>
      <a:accent3>
        <a:srgbClr val="A5AB81"/>
      </a:accent3>
      <a:accent4>
        <a:srgbClr val="D8B25C"/>
      </a:accent4>
      <a:accent5>
        <a:srgbClr val="7BA79D"/>
      </a:accent5>
      <a:accent6>
        <a:srgbClr val="968C8C"/>
      </a:accent6>
      <a:hlink>
        <a:srgbClr val="F7B615"/>
      </a:hlink>
      <a:folHlink>
        <a:srgbClr val="704404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"/>
  <sheetViews>
    <sheetView zoomScale="120" zoomScaleNormal="120" workbookViewId="0">
      <selection activeCell="B5" sqref="B5"/>
    </sheetView>
  </sheetViews>
  <sheetFormatPr defaultRowHeight="15" x14ac:dyDescent="0.25"/>
  <cols>
    <col min="1" max="1" width="12.85546875" customWidth="1"/>
    <col min="2" max="2" width="50.5703125" customWidth="1"/>
  </cols>
  <sheetData>
    <row r="1" spans="1:2" ht="37.5" customHeight="1" x14ac:dyDescent="0.25">
      <c r="A1" s="1" t="s">
        <v>0</v>
      </c>
    </row>
    <row r="3" spans="1:2" ht="15.75" x14ac:dyDescent="0.25">
      <c r="A3" s="2" t="s">
        <v>1</v>
      </c>
      <c r="B3" s="3" t="s">
        <v>80</v>
      </c>
    </row>
    <row r="4" spans="1:2" ht="15.75" x14ac:dyDescent="0.25">
      <c r="A4" s="2" t="s">
        <v>2</v>
      </c>
      <c r="B4" s="4">
        <v>44232</v>
      </c>
    </row>
    <row r="5" spans="1:2" ht="45" x14ac:dyDescent="0.25">
      <c r="A5" s="2" t="s">
        <v>3</v>
      </c>
      <c r="B5" s="5" t="s">
        <v>79</v>
      </c>
    </row>
  </sheetData>
  <pageMargins left="0.7" right="0.7" top="0.75" bottom="0.75" header="0.3" footer="0.3"/>
  <pageSetup orientation="portrait" horizontalDpi="4294967295" verticalDpi="4294967295" r:id="rId1"/>
  <headerFooter>
    <oddHeader>&amp;R&amp;D</oddHeader>
    <oddFooter>&amp;L&amp;F&amp;CPage &amp;P&amp;R&amp;A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topLeftCell="A16" zoomScaleNormal="100" workbookViewId="0">
      <selection activeCell="D5" sqref="D5 B7 B10"/>
    </sheetView>
  </sheetViews>
  <sheetFormatPr defaultRowHeight="15" x14ac:dyDescent="0.25"/>
  <cols>
    <col min="1" max="1" width="31" customWidth="1"/>
    <col min="2" max="2" width="25.7109375" customWidth="1"/>
    <col min="3" max="3" width="3.7109375" customWidth="1"/>
    <col min="4" max="4" width="14.140625" customWidth="1"/>
    <col min="5" max="7" width="16.28515625" customWidth="1"/>
    <col min="8" max="8" width="2.85546875" customWidth="1"/>
    <col min="9" max="14" width="12.7109375" customWidth="1"/>
  </cols>
  <sheetData>
    <row r="1" spans="1:14" ht="37.5" customHeight="1" x14ac:dyDescent="0.25">
      <c r="A1" s="1" t="s">
        <v>0</v>
      </c>
    </row>
    <row r="2" spans="1:14" ht="15" customHeight="1" x14ac:dyDescent="0.25">
      <c r="A2" s="6" t="s">
        <v>4</v>
      </c>
    </row>
    <row r="3" spans="1:14" ht="15" customHeight="1" thickBot="1" x14ac:dyDescent="0.35">
      <c r="A3" s="7"/>
      <c r="D3" s="78" t="s">
        <v>81</v>
      </c>
      <c r="E3" s="78"/>
      <c r="F3" s="78"/>
      <c r="G3" s="78"/>
      <c r="H3" s="61"/>
      <c r="I3" s="78" t="s">
        <v>83</v>
      </c>
      <c r="J3" s="78"/>
      <c r="K3" s="78"/>
      <c r="L3" s="78"/>
      <c r="M3" s="78"/>
      <c r="N3" s="78"/>
    </row>
    <row r="4" spans="1:14" ht="15" customHeight="1" x14ac:dyDescent="0.25">
      <c r="A4" s="8" t="s">
        <v>5</v>
      </c>
      <c r="B4" s="8"/>
      <c r="D4" s="79" t="s">
        <v>78</v>
      </c>
      <c r="E4" s="79" t="s">
        <v>5</v>
      </c>
      <c r="F4" s="79" t="s">
        <v>82</v>
      </c>
      <c r="G4" s="79" t="s">
        <v>6</v>
      </c>
      <c r="H4" s="61"/>
      <c r="I4" s="83" t="s">
        <v>84</v>
      </c>
      <c r="J4" s="83"/>
      <c r="K4" s="83"/>
      <c r="L4" s="83"/>
      <c r="M4" s="83"/>
      <c r="N4" s="83"/>
    </row>
    <row r="5" spans="1:14" x14ac:dyDescent="0.25">
      <c r="A5" t="s">
        <v>78</v>
      </c>
      <c r="B5" s="9">
        <v>3000</v>
      </c>
      <c r="D5" s="81">
        <f>B5</f>
        <v>3000</v>
      </c>
      <c r="E5" s="82">
        <f>B25</f>
        <v>4200000</v>
      </c>
      <c r="F5" s="82">
        <f>B26</f>
        <v>4006500</v>
      </c>
      <c r="G5" s="82">
        <f>B27</f>
        <v>193500</v>
      </c>
      <c r="H5" s="61"/>
      <c r="I5" s="86">
        <f>B27</f>
        <v>193500</v>
      </c>
      <c r="J5" s="84">
        <v>1000</v>
      </c>
      <c r="K5" s="84">
        <v>1200</v>
      </c>
      <c r="L5" s="84">
        <v>1400</v>
      </c>
      <c r="M5" s="84">
        <v>1600</v>
      </c>
      <c r="N5" s="84">
        <v>1800</v>
      </c>
    </row>
    <row r="6" spans="1:14" x14ac:dyDescent="0.25">
      <c r="A6" t="s">
        <v>29</v>
      </c>
      <c r="B6" s="10">
        <v>1400</v>
      </c>
      <c r="D6" s="81">
        <v>1000</v>
      </c>
      <c r="E6" s="81">
        <f t="dataTable" ref="E6:G14" dt2D="0" dtr="0" r1="B5" ca="1"/>
        <v>1400000</v>
      </c>
      <c r="F6" s="81">
        <v>2106500</v>
      </c>
      <c r="G6" s="81">
        <v>-706500</v>
      </c>
      <c r="H6" s="61"/>
      <c r="I6" s="85">
        <v>1000</v>
      </c>
      <c r="J6" s="81">
        <f t="dataTable" ref="J6:N14" dt2D="1" dtr="1" r1="B6" r2="B5"/>
        <v>-1106500</v>
      </c>
      <c r="K6" s="81">
        <v>-906500</v>
      </c>
      <c r="L6" s="81">
        <v>-706500</v>
      </c>
      <c r="M6" s="81">
        <v>-506500</v>
      </c>
      <c r="N6" s="81">
        <v>-306500</v>
      </c>
    </row>
    <row r="7" spans="1:14" ht="15.75" thickBot="1" x14ac:dyDescent="0.3">
      <c r="A7" s="12" t="s">
        <v>8</v>
      </c>
      <c r="B7" s="13">
        <f>B5*B6</f>
        <v>4200000</v>
      </c>
      <c r="D7" s="81">
        <v>1500</v>
      </c>
      <c r="E7" s="81">
        <v>2100000</v>
      </c>
      <c r="F7" s="81">
        <v>2581500</v>
      </c>
      <c r="G7" s="81">
        <v>-481500</v>
      </c>
      <c r="H7" s="61"/>
      <c r="I7" s="85">
        <v>1500</v>
      </c>
      <c r="J7" s="81">
        <v>-1081500</v>
      </c>
      <c r="K7" s="81">
        <v>-781500</v>
      </c>
      <c r="L7" s="81">
        <v>-481500</v>
      </c>
      <c r="M7" s="81">
        <v>-181500</v>
      </c>
      <c r="N7" s="81">
        <v>118500</v>
      </c>
    </row>
    <row r="8" spans="1:14" ht="15.75" thickTop="1" x14ac:dyDescent="0.25">
      <c r="B8" s="14"/>
      <c r="D8" s="81">
        <v>2000</v>
      </c>
      <c r="E8" s="81">
        <v>2800000</v>
      </c>
      <c r="F8" s="81">
        <v>3056500</v>
      </c>
      <c r="G8" s="81">
        <v>-256500</v>
      </c>
      <c r="I8" s="85">
        <v>2000</v>
      </c>
      <c r="J8" s="81">
        <v>-1056500</v>
      </c>
      <c r="K8" s="81">
        <v>-656500</v>
      </c>
      <c r="L8" s="81">
        <v>-256500</v>
      </c>
      <c r="M8" s="81">
        <v>143500</v>
      </c>
      <c r="N8" s="81">
        <v>543500</v>
      </c>
    </row>
    <row r="9" spans="1:14" x14ac:dyDescent="0.25">
      <c r="A9" s="8" t="s">
        <v>9</v>
      </c>
      <c r="B9" s="8"/>
      <c r="D9" s="81">
        <v>2500</v>
      </c>
      <c r="E9" s="81">
        <v>3500000</v>
      </c>
      <c r="F9" s="81">
        <v>3531500</v>
      </c>
      <c r="G9" s="81">
        <v>-31500</v>
      </c>
      <c r="I9" s="85">
        <v>2500</v>
      </c>
      <c r="J9" s="81">
        <v>-1031500</v>
      </c>
      <c r="K9" s="81">
        <v>-531500</v>
      </c>
      <c r="L9" s="81">
        <v>-31500</v>
      </c>
      <c r="M9" s="81">
        <v>468500</v>
      </c>
      <c r="N9" s="81">
        <v>968500</v>
      </c>
    </row>
    <row r="10" spans="1:14" x14ac:dyDescent="0.25">
      <c r="A10" t="s">
        <v>10</v>
      </c>
      <c r="B10" s="9">
        <f>B5</f>
        <v>3000</v>
      </c>
      <c r="D10" s="81">
        <v>3000</v>
      </c>
      <c r="E10" s="81">
        <v>4200000</v>
      </c>
      <c r="F10" s="81">
        <v>4006500</v>
      </c>
      <c r="G10" s="81">
        <v>193500</v>
      </c>
      <c r="I10" s="85">
        <v>3000</v>
      </c>
      <c r="J10" s="81">
        <v>-1006500</v>
      </c>
      <c r="K10" s="81">
        <v>-406500</v>
      </c>
      <c r="L10" s="81">
        <v>193500</v>
      </c>
      <c r="M10" s="81">
        <v>793500</v>
      </c>
      <c r="N10" s="81">
        <v>1393500</v>
      </c>
    </row>
    <row r="11" spans="1:14" x14ac:dyDescent="0.25">
      <c r="A11" t="s">
        <v>31</v>
      </c>
      <c r="B11" s="10">
        <v>740</v>
      </c>
      <c r="D11" s="81">
        <v>3500</v>
      </c>
      <c r="E11" s="81">
        <v>4900000</v>
      </c>
      <c r="F11" s="81">
        <v>4481500</v>
      </c>
      <c r="G11" s="81">
        <v>418500</v>
      </c>
      <c r="I11" s="85">
        <v>3500</v>
      </c>
      <c r="J11" s="81">
        <v>-981500</v>
      </c>
      <c r="K11" s="81">
        <v>-281500</v>
      </c>
      <c r="L11" s="81">
        <v>418500</v>
      </c>
      <c r="M11" s="81">
        <v>1118500</v>
      </c>
      <c r="N11" s="81">
        <v>1818500</v>
      </c>
    </row>
    <row r="12" spans="1:14" x14ac:dyDescent="0.25">
      <c r="A12" s="15" t="s">
        <v>11</v>
      </c>
      <c r="B12" s="16">
        <f>B10*B11</f>
        <v>2220000</v>
      </c>
      <c r="D12" s="81">
        <v>4000</v>
      </c>
      <c r="E12" s="81">
        <v>5600000</v>
      </c>
      <c r="F12" s="81">
        <v>4956500</v>
      </c>
      <c r="G12" s="81">
        <v>643500</v>
      </c>
      <c r="I12" s="85">
        <v>4000</v>
      </c>
      <c r="J12" s="81">
        <v>-956500</v>
      </c>
      <c r="K12" s="81">
        <v>-156500</v>
      </c>
      <c r="L12" s="81">
        <v>643500</v>
      </c>
      <c r="M12" s="81">
        <v>1443500</v>
      </c>
      <c r="N12" s="81">
        <v>2243500</v>
      </c>
    </row>
    <row r="13" spans="1:14" x14ac:dyDescent="0.25">
      <c r="A13" t="s">
        <v>33</v>
      </c>
      <c r="B13" s="10">
        <v>210</v>
      </c>
      <c r="D13" s="81">
        <v>4500</v>
      </c>
      <c r="E13" s="81">
        <v>6300000</v>
      </c>
      <c r="F13" s="81">
        <v>5431500</v>
      </c>
      <c r="G13" s="81">
        <v>868500</v>
      </c>
      <c r="I13" s="85">
        <v>4500</v>
      </c>
      <c r="J13" s="81">
        <v>-931500</v>
      </c>
      <c r="K13" s="81">
        <v>-31500</v>
      </c>
      <c r="L13" s="81">
        <v>868500</v>
      </c>
      <c r="M13" s="81">
        <v>1768500</v>
      </c>
      <c r="N13" s="81">
        <v>2668500</v>
      </c>
    </row>
    <row r="14" spans="1:14" x14ac:dyDescent="0.25">
      <c r="A14" s="15" t="s">
        <v>12</v>
      </c>
      <c r="B14" s="16">
        <f>B10*B13</f>
        <v>630000</v>
      </c>
      <c r="D14" s="81">
        <v>5000</v>
      </c>
      <c r="E14" s="81">
        <v>7000000</v>
      </c>
      <c r="F14" s="81">
        <v>5906500</v>
      </c>
      <c r="G14" s="81">
        <v>1093500</v>
      </c>
      <c r="I14" s="85">
        <v>5000</v>
      </c>
      <c r="J14" s="81">
        <v>-906500</v>
      </c>
      <c r="K14" s="81">
        <v>93500</v>
      </c>
      <c r="L14" s="81">
        <v>1093500</v>
      </c>
      <c r="M14" s="81">
        <v>2093500</v>
      </c>
      <c r="N14" s="81">
        <v>3093500</v>
      </c>
    </row>
    <row r="15" spans="1:14" ht="15.75" thickBot="1" x14ac:dyDescent="0.3">
      <c r="A15" s="17" t="s">
        <v>13</v>
      </c>
      <c r="B15" s="13">
        <f>B12+B14</f>
        <v>2850000</v>
      </c>
    </row>
    <row r="16" spans="1:14" ht="15.75" thickTop="1" x14ac:dyDescent="0.25">
      <c r="B16" s="14"/>
    </row>
    <row r="17" spans="1:5" x14ac:dyDescent="0.25">
      <c r="A17" s="8" t="s">
        <v>14</v>
      </c>
      <c r="B17" s="8"/>
      <c r="E17" s="62"/>
    </row>
    <row r="18" spans="1:5" x14ac:dyDescent="0.25">
      <c r="A18" t="s">
        <v>15</v>
      </c>
      <c r="B18" s="18">
        <v>616500</v>
      </c>
    </row>
    <row r="19" spans="1:5" x14ac:dyDescent="0.25">
      <c r="A19" t="s">
        <v>16</v>
      </c>
      <c r="B19" s="14">
        <v>180000</v>
      </c>
      <c r="E19" s="63"/>
    </row>
    <row r="20" spans="1:5" x14ac:dyDescent="0.25">
      <c r="A20" t="s">
        <v>17</v>
      </c>
      <c r="B20" s="14">
        <v>150000</v>
      </c>
    </row>
    <row r="21" spans="1:5" x14ac:dyDescent="0.25">
      <c r="A21" t="s">
        <v>18</v>
      </c>
      <c r="B21" s="14">
        <v>210000</v>
      </c>
    </row>
    <row r="22" spans="1:5" ht="15.75" thickBot="1" x14ac:dyDescent="0.3">
      <c r="A22" s="17" t="s">
        <v>19</v>
      </c>
      <c r="B22" s="13">
        <f>SUM(B18:B21)</f>
        <v>1156500</v>
      </c>
    </row>
    <row r="23" spans="1:5" ht="15.75" thickTop="1" x14ac:dyDescent="0.25">
      <c r="B23" s="14"/>
    </row>
    <row r="24" spans="1:5" x14ac:dyDescent="0.25">
      <c r="A24" s="8" t="s">
        <v>20</v>
      </c>
      <c r="B24" s="8"/>
    </row>
    <row r="25" spans="1:5" x14ac:dyDescent="0.25">
      <c r="A25" t="s">
        <v>8</v>
      </c>
      <c r="B25" s="11">
        <f>B7</f>
        <v>4200000</v>
      </c>
    </row>
    <row r="26" spans="1:5" x14ac:dyDescent="0.25">
      <c r="A26" t="s">
        <v>21</v>
      </c>
      <c r="B26" s="11">
        <f>B15+B22</f>
        <v>4006500</v>
      </c>
    </row>
    <row r="27" spans="1:5" ht="15.75" thickBot="1" x14ac:dyDescent="0.3">
      <c r="A27" s="17" t="s">
        <v>6</v>
      </c>
      <c r="B27" s="19">
        <f>B25-B26</f>
        <v>193500</v>
      </c>
    </row>
    <row r="28" spans="1:5" ht="15.75" thickTop="1" x14ac:dyDescent="0.25"/>
  </sheetData>
  <scenarios current="0" show="0" sqref="B25:B27">
    <scenario name="Status Quo" locked="1" count="6" user="USER" comment="Scenario assuming no change in values">
      <inputCells r="B5" val="3000" numFmtId="164"/>
      <inputCells r="B6" val="1400" numFmtId="166"/>
      <inputCells r="B18" val="616500" numFmtId="165"/>
      <inputCells r="B19" val="180000" numFmtId="164"/>
      <inputCells r="B20" val="150000" numFmtId="164"/>
      <inputCells r="B21" val="210000" numFmtId="164"/>
    </scenario>
    <scenario name="Expanded Operations" locked="1" count="6" user="USER" comment="Scenario assuming expanded operations">
      <inputCells r="B5" val="3500" numFmtId="164"/>
      <inputCells r="B6" val="1400" numFmtId="166"/>
      <inputCells r="B18" val="755000" numFmtId="165"/>
      <inputCells r="B19" val="235000" numFmtId="164"/>
      <inputCells r="B20" val="200000" numFmtId="164"/>
      <inputCells r="B21" val="225000" numFmtId="164"/>
    </scenario>
    <scenario name="Reduced Operations" locked="1" count="6" user="USER" comment="Scenario assuming reduced operations">
      <inputCells r="B5" val="2250" numFmtId="164"/>
      <inputCells r="B6" val="1400" numFmtId="166"/>
      <inputCells r="B18" val="575000" numFmtId="165"/>
      <inputCells r="B19" val="150000" numFmtId="164"/>
      <inputCells r="B20" val="125000" numFmtId="164"/>
      <inputCells r="B21" val="180000" numFmtId="164"/>
    </scenario>
    <scenario name="Reducing Pricing" locked="1" count="6" user="USER" comment="Scenario assuming a price reduction_x000a_Modified by USER on 05-02-2021">
      <inputCells r="B5" val="3800" numFmtId="164"/>
      <inputCells r="B6" val="1300" numFmtId="166"/>
      <inputCells r="B18" val="616500" numFmtId="165"/>
      <inputCells r="B19" val="190000" numFmtId="164"/>
      <inputCells r="B20" val="160000" numFmtId="164"/>
      <inputCells r="B21" val="230000" numFmtId="164"/>
    </scenario>
  </scenarios>
  <mergeCells count="3">
    <mergeCell ref="D3:G3"/>
    <mergeCell ref="I3:N3"/>
    <mergeCell ref="I4:N4"/>
  </mergeCells>
  <pageMargins left="0.7" right="0.7" top="0.75" bottom="0.75" header="0.3" footer="0.3"/>
  <pageSetup scale="60" orientation="landscape" horizontalDpi="4294967295" verticalDpi="4294967295" r:id="rId1"/>
  <headerFooter>
    <oddFooter>&amp;R&amp;F &amp;A 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H18"/>
  <sheetViews>
    <sheetView showGridLines="0" zoomScale="120" zoomScaleNormal="120" workbookViewId="0"/>
  </sheetViews>
  <sheetFormatPr defaultRowHeight="15" outlineLevelRow="1" outlineLevelCol="1" x14ac:dyDescent="0.25"/>
  <cols>
    <col min="3" max="3" width="20.140625" bestFit="1" customWidth="1"/>
    <col min="4" max="8" width="18.140625" bestFit="1" customWidth="1" outlineLevel="1"/>
  </cols>
  <sheetData>
    <row r="1" spans="2:8" ht="15.75" thickBot="1" x14ac:dyDescent="0.3"/>
    <row r="2" spans="2:8" ht="15.75" x14ac:dyDescent="0.25">
      <c r="B2" s="94" t="s">
        <v>102</v>
      </c>
      <c r="C2" s="94"/>
      <c r="D2" s="99"/>
      <c r="E2" s="99"/>
      <c r="F2" s="99"/>
      <c r="G2" s="99"/>
      <c r="H2" s="99"/>
    </row>
    <row r="3" spans="2:8" ht="15.75" collapsed="1" x14ac:dyDescent="0.25">
      <c r="B3" s="93"/>
      <c r="C3" s="93"/>
      <c r="D3" s="100" t="s">
        <v>104</v>
      </c>
      <c r="E3" s="100" t="s">
        <v>94</v>
      </c>
      <c r="F3" s="100" t="s">
        <v>96</v>
      </c>
      <c r="G3" s="100" t="s">
        <v>98</v>
      </c>
      <c r="H3" s="100" t="s">
        <v>100</v>
      </c>
    </row>
    <row r="4" spans="2:8" ht="45" hidden="1" outlineLevel="1" x14ac:dyDescent="0.25">
      <c r="B4" s="96"/>
      <c r="C4" s="96"/>
      <c r="D4" s="87"/>
      <c r="E4" s="104" t="s">
        <v>95</v>
      </c>
      <c r="F4" s="104" t="s">
        <v>97</v>
      </c>
      <c r="G4" s="104" t="s">
        <v>99</v>
      </c>
      <c r="H4" s="104" t="s">
        <v>101</v>
      </c>
    </row>
    <row r="5" spans="2:8" x14ac:dyDescent="0.25">
      <c r="B5" s="97" t="s">
        <v>103</v>
      </c>
      <c r="C5" s="97"/>
      <c r="D5" s="95"/>
      <c r="E5" s="95"/>
      <c r="F5" s="95"/>
      <c r="G5" s="95"/>
      <c r="H5" s="95"/>
    </row>
    <row r="6" spans="2:8" outlineLevel="1" x14ac:dyDescent="0.25">
      <c r="B6" s="96"/>
      <c r="C6" s="96" t="s">
        <v>85</v>
      </c>
      <c r="D6" s="88">
        <v>3000</v>
      </c>
      <c r="E6" s="101">
        <v>3000</v>
      </c>
      <c r="F6" s="101">
        <v>3500</v>
      </c>
      <c r="G6" s="101">
        <v>2250</v>
      </c>
      <c r="H6" s="101">
        <v>3800</v>
      </c>
    </row>
    <row r="7" spans="2:8" outlineLevel="1" x14ac:dyDescent="0.25">
      <c r="B7" s="96"/>
      <c r="C7" s="96" t="s">
        <v>86</v>
      </c>
      <c r="D7" s="89">
        <v>1400</v>
      </c>
      <c r="E7" s="102">
        <v>1400</v>
      </c>
      <c r="F7" s="102">
        <v>1400</v>
      </c>
      <c r="G7" s="102">
        <v>1400</v>
      </c>
      <c r="H7" s="102">
        <v>1300</v>
      </c>
    </row>
    <row r="8" spans="2:8" outlineLevel="1" x14ac:dyDescent="0.25">
      <c r="B8" s="96"/>
      <c r="C8" s="96" t="s">
        <v>87</v>
      </c>
      <c r="D8" s="90">
        <v>616500</v>
      </c>
      <c r="E8" s="103">
        <v>616500</v>
      </c>
      <c r="F8" s="103">
        <v>755000</v>
      </c>
      <c r="G8" s="103">
        <v>575000</v>
      </c>
      <c r="H8" s="103">
        <v>616500</v>
      </c>
    </row>
    <row r="9" spans="2:8" outlineLevel="1" x14ac:dyDescent="0.25">
      <c r="B9" s="96"/>
      <c r="C9" s="96" t="s">
        <v>88</v>
      </c>
      <c r="D9" s="88">
        <v>180000</v>
      </c>
      <c r="E9" s="101">
        <v>180000</v>
      </c>
      <c r="F9" s="101">
        <v>235000</v>
      </c>
      <c r="G9" s="101">
        <v>150000</v>
      </c>
      <c r="H9" s="101">
        <v>190000</v>
      </c>
    </row>
    <row r="10" spans="2:8" outlineLevel="1" x14ac:dyDescent="0.25">
      <c r="B10" s="96"/>
      <c r="C10" s="96" t="s">
        <v>89</v>
      </c>
      <c r="D10" s="88">
        <v>150000</v>
      </c>
      <c r="E10" s="101">
        <v>150000</v>
      </c>
      <c r="F10" s="101">
        <v>200000</v>
      </c>
      <c r="G10" s="101">
        <v>125000</v>
      </c>
      <c r="H10" s="101">
        <v>160000</v>
      </c>
    </row>
    <row r="11" spans="2:8" outlineLevel="1" x14ac:dyDescent="0.25">
      <c r="B11" s="96"/>
      <c r="C11" s="96" t="s">
        <v>90</v>
      </c>
      <c r="D11" s="88">
        <v>210000</v>
      </c>
      <c r="E11" s="101">
        <v>210000</v>
      </c>
      <c r="F11" s="101">
        <v>225000</v>
      </c>
      <c r="G11" s="101">
        <v>180000</v>
      </c>
      <c r="H11" s="101">
        <v>230000</v>
      </c>
    </row>
    <row r="12" spans="2:8" x14ac:dyDescent="0.25">
      <c r="B12" s="97" t="s">
        <v>105</v>
      </c>
      <c r="C12" s="97"/>
      <c r="D12" s="95"/>
      <c r="E12" s="95"/>
      <c r="F12" s="95"/>
      <c r="G12" s="95"/>
      <c r="H12" s="95"/>
    </row>
    <row r="13" spans="2:8" outlineLevel="1" x14ac:dyDescent="0.25">
      <c r="B13" s="96"/>
      <c r="C13" s="96" t="s">
        <v>91</v>
      </c>
      <c r="D13" s="91">
        <v>4200000</v>
      </c>
      <c r="E13" s="91">
        <v>4200000</v>
      </c>
      <c r="F13" s="91">
        <v>4900000</v>
      </c>
      <c r="G13" s="91">
        <v>3150000</v>
      </c>
      <c r="H13" s="91">
        <v>4940000</v>
      </c>
    </row>
    <row r="14" spans="2:8" outlineLevel="1" x14ac:dyDescent="0.25">
      <c r="B14" s="96"/>
      <c r="C14" s="96" t="s">
        <v>92</v>
      </c>
      <c r="D14" s="91">
        <v>4006500</v>
      </c>
      <c r="E14" s="91">
        <v>4006500</v>
      </c>
      <c r="F14" s="91">
        <v>4740000</v>
      </c>
      <c r="G14" s="91">
        <v>3167500</v>
      </c>
      <c r="H14" s="91">
        <v>4806500</v>
      </c>
    </row>
    <row r="15" spans="2:8" ht="15.75" outlineLevel="1" thickBot="1" x14ac:dyDescent="0.3">
      <c r="B15" s="98"/>
      <c r="C15" s="98" t="s">
        <v>93</v>
      </c>
      <c r="D15" s="92">
        <v>193500</v>
      </c>
      <c r="E15" s="92">
        <v>193500</v>
      </c>
      <c r="F15" s="92">
        <v>160000</v>
      </c>
      <c r="G15" s="92">
        <v>-17500</v>
      </c>
      <c r="H15" s="92">
        <v>133500</v>
      </c>
    </row>
    <row r="16" spans="2:8" x14ac:dyDescent="0.25">
      <c r="B16" t="s">
        <v>106</v>
      </c>
    </row>
    <row r="17" spans="2:2" x14ac:dyDescent="0.25">
      <c r="B17" t="s">
        <v>107</v>
      </c>
    </row>
    <row r="18" spans="2:2" x14ac:dyDescent="0.25">
      <c r="B18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="120" zoomScaleNormal="120" workbookViewId="0">
      <selection activeCell="H16" sqref="H16"/>
    </sheetView>
  </sheetViews>
  <sheetFormatPr defaultRowHeight="15" x14ac:dyDescent="0.25"/>
  <cols>
    <col min="1" max="1" width="24.28515625" bestFit="1" customWidth="1"/>
    <col min="2" max="3" width="14.7109375" bestFit="1" customWidth="1"/>
    <col min="4" max="4" width="13" bestFit="1" customWidth="1"/>
  </cols>
  <sheetData>
    <row r="1" spans="1:4" ht="23.25" x14ac:dyDescent="0.35">
      <c r="A1" s="107" t="s">
        <v>111</v>
      </c>
      <c r="B1" t="s">
        <v>110</v>
      </c>
    </row>
    <row r="3" spans="1:4" x14ac:dyDescent="0.25">
      <c r="A3" s="105" t="s">
        <v>109</v>
      </c>
      <c r="B3" t="s">
        <v>91</v>
      </c>
      <c r="C3" t="s">
        <v>92</v>
      </c>
      <c r="D3" t="s">
        <v>93</v>
      </c>
    </row>
    <row r="4" spans="1:4" x14ac:dyDescent="0.25">
      <c r="A4" s="106" t="s">
        <v>96</v>
      </c>
      <c r="B4" s="80">
        <v>4900000</v>
      </c>
      <c r="C4" s="80">
        <v>4740000</v>
      </c>
      <c r="D4" s="80">
        <v>160000</v>
      </c>
    </row>
    <row r="5" spans="1:4" x14ac:dyDescent="0.25">
      <c r="A5" s="106" t="s">
        <v>98</v>
      </c>
      <c r="B5" s="80">
        <v>3150000</v>
      </c>
      <c r="C5" s="80">
        <v>3167500</v>
      </c>
      <c r="D5" s="80">
        <v>-17500</v>
      </c>
    </row>
    <row r="6" spans="1:4" x14ac:dyDescent="0.25">
      <c r="A6" s="106" t="s">
        <v>100</v>
      </c>
      <c r="B6" s="80">
        <v>4940000</v>
      </c>
      <c r="C6" s="80">
        <v>4806500</v>
      </c>
      <c r="D6" s="80">
        <v>133500</v>
      </c>
    </row>
    <row r="7" spans="1:4" x14ac:dyDescent="0.25">
      <c r="A7" s="106" t="s">
        <v>94</v>
      </c>
      <c r="B7" s="80">
        <v>4200000</v>
      </c>
      <c r="C7" s="80">
        <v>4006500</v>
      </c>
      <c r="D7" s="80">
        <v>193500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Normal="100" workbookViewId="0">
      <selection activeCell="G13" sqref="G13"/>
    </sheetView>
  </sheetViews>
  <sheetFormatPr defaultRowHeight="15" x14ac:dyDescent="0.25"/>
  <cols>
    <col min="1" max="1" width="26" customWidth="1"/>
    <col min="2" max="4" width="14" customWidth="1"/>
    <col min="5" max="5" width="15" customWidth="1"/>
    <col min="6" max="6" width="2.140625" customWidth="1"/>
    <col min="7" max="7" width="22.140625" customWidth="1"/>
    <col min="8" max="10" width="11.140625" customWidth="1"/>
    <col min="11" max="11" width="12.7109375" customWidth="1"/>
  </cols>
  <sheetData>
    <row r="1" spans="1:11" ht="30" customHeight="1" x14ac:dyDescent="0.25">
      <c r="A1" s="1" t="s">
        <v>0</v>
      </c>
    </row>
    <row r="2" spans="1:11" x14ac:dyDescent="0.25">
      <c r="A2" s="6" t="s">
        <v>22</v>
      </c>
    </row>
    <row r="4" spans="1:11" ht="15.75" x14ac:dyDescent="0.25">
      <c r="G4" s="20" t="s">
        <v>23</v>
      </c>
    </row>
    <row r="5" spans="1:11" x14ac:dyDescent="0.25">
      <c r="A5" s="21" t="s">
        <v>22</v>
      </c>
      <c r="B5" s="22" t="s">
        <v>25</v>
      </c>
      <c r="C5" s="22" t="s">
        <v>26</v>
      </c>
      <c r="D5" s="22" t="s">
        <v>27</v>
      </c>
      <c r="E5" s="22" t="s">
        <v>24</v>
      </c>
      <c r="G5" s="23" t="s">
        <v>28</v>
      </c>
      <c r="H5" s="24" t="s">
        <v>25</v>
      </c>
      <c r="I5" s="24" t="s">
        <v>26</v>
      </c>
      <c r="J5" s="24" t="s">
        <v>27</v>
      </c>
      <c r="K5" s="24" t="s">
        <v>24</v>
      </c>
    </row>
    <row r="6" spans="1:11" x14ac:dyDescent="0.25">
      <c r="A6" t="s">
        <v>29</v>
      </c>
      <c r="B6" s="10">
        <v>1400</v>
      </c>
      <c r="C6" s="10">
        <v>1800</v>
      </c>
      <c r="D6" s="10">
        <v>2200</v>
      </c>
      <c r="E6" s="10">
        <v>3000</v>
      </c>
      <c r="G6" s="25" t="s">
        <v>30</v>
      </c>
      <c r="H6" s="26">
        <v>1</v>
      </c>
      <c r="I6" s="26">
        <v>1</v>
      </c>
      <c r="J6" s="26">
        <v>0</v>
      </c>
      <c r="K6" s="26">
        <v>0</v>
      </c>
    </row>
    <row r="7" spans="1:11" x14ac:dyDescent="0.25">
      <c r="A7" t="s">
        <v>31</v>
      </c>
      <c r="B7" s="27">
        <v>740</v>
      </c>
      <c r="C7" s="27">
        <v>934</v>
      </c>
      <c r="D7" s="27">
        <v>1388</v>
      </c>
      <c r="E7" s="27">
        <v>2004</v>
      </c>
      <c r="F7" s="18"/>
      <c r="G7" s="28" t="s">
        <v>32</v>
      </c>
      <c r="H7" s="29">
        <v>0</v>
      </c>
      <c r="I7" s="29">
        <v>0</v>
      </c>
      <c r="J7" s="29">
        <v>1</v>
      </c>
      <c r="K7" s="29">
        <v>1</v>
      </c>
    </row>
    <row r="8" spans="1:11" x14ac:dyDescent="0.25">
      <c r="A8" t="s">
        <v>33</v>
      </c>
      <c r="B8" s="27">
        <v>210</v>
      </c>
      <c r="C8" s="27">
        <v>378</v>
      </c>
      <c r="D8" s="27">
        <v>488</v>
      </c>
      <c r="E8" s="27">
        <v>648</v>
      </c>
      <c r="F8" s="18"/>
      <c r="G8" s="25" t="s">
        <v>34</v>
      </c>
      <c r="H8" s="26">
        <v>1</v>
      </c>
      <c r="I8" s="26">
        <v>0</v>
      </c>
      <c r="J8" s="26">
        <v>0</v>
      </c>
      <c r="K8" s="26">
        <v>0</v>
      </c>
    </row>
    <row r="9" spans="1:11" x14ac:dyDescent="0.25">
      <c r="G9" s="25" t="s">
        <v>35</v>
      </c>
      <c r="H9" s="26">
        <v>0</v>
      </c>
      <c r="I9" s="26">
        <v>1</v>
      </c>
      <c r="J9" s="26">
        <v>0</v>
      </c>
      <c r="K9" s="26">
        <v>0</v>
      </c>
    </row>
    <row r="10" spans="1:11" x14ac:dyDescent="0.25">
      <c r="A10" s="30" t="s">
        <v>36</v>
      </c>
      <c r="B10" s="31">
        <v>3000</v>
      </c>
      <c r="C10" s="31">
        <v>3000</v>
      </c>
      <c r="D10" s="31">
        <v>3000</v>
      </c>
      <c r="E10" s="31">
        <v>3000</v>
      </c>
      <c r="G10" s="28" t="s">
        <v>37</v>
      </c>
      <c r="H10" s="29">
        <v>0</v>
      </c>
      <c r="I10" s="29">
        <v>0</v>
      </c>
      <c r="J10" s="29">
        <v>1</v>
      </c>
      <c r="K10" s="29">
        <v>1</v>
      </c>
    </row>
    <row r="11" spans="1:11" ht="15.75" thickBot="1" x14ac:dyDescent="0.3">
      <c r="A11" s="32" t="s">
        <v>38</v>
      </c>
      <c r="B11" s="33">
        <v>148519615517.06543</v>
      </c>
      <c r="C11" s="33">
        <v>161061276600</v>
      </c>
      <c r="D11" s="33">
        <v>106934125082.451</v>
      </c>
      <c r="E11" s="33">
        <v>114855175126.20259</v>
      </c>
      <c r="G11" s="25" t="s">
        <v>39</v>
      </c>
      <c r="H11" s="26">
        <v>1</v>
      </c>
      <c r="I11" s="26">
        <v>1</v>
      </c>
      <c r="J11" s="26">
        <v>1</v>
      </c>
      <c r="K11" s="26">
        <v>0</v>
      </c>
    </row>
    <row r="12" spans="1:11" ht="16.5" thickTop="1" thickBot="1" x14ac:dyDescent="0.3">
      <c r="A12" s="34" t="s">
        <v>40</v>
      </c>
      <c r="B12" s="35">
        <f>B11-B10</f>
        <v>148519612517.06543</v>
      </c>
      <c r="C12" s="35">
        <f>C11-C10</f>
        <v>161061273600</v>
      </c>
      <c r="D12" s="35">
        <f>D11-D10</f>
        <v>106934122082.451</v>
      </c>
      <c r="E12" s="35">
        <f>E11-E10</f>
        <v>114855172126.20259</v>
      </c>
      <c r="G12" s="28" t="s">
        <v>41</v>
      </c>
      <c r="H12" s="29">
        <v>0</v>
      </c>
      <c r="I12" s="29">
        <v>0</v>
      </c>
      <c r="J12" s="29">
        <v>0</v>
      </c>
      <c r="K12" s="29">
        <v>1</v>
      </c>
    </row>
    <row r="13" spans="1:11" x14ac:dyDescent="0.25">
      <c r="G13" s="25" t="s">
        <v>42</v>
      </c>
      <c r="H13" s="26">
        <v>1</v>
      </c>
      <c r="I13" s="26">
        <v>1</v>
      </c>
      <c r="J13" s="26">
        <v>1</v>
      </c>
      <c r="K13" s="26">
        <v>0</v>
      </c>
    </row>
    <row r="14" spans="1:11" ht="15.75" thickBot="1" x14ac:dyDescent="0.3">
      <c r="A14" s="36" t="s">
        <v>43</v>
      </c>
      <c r="B14" s="37">
        <f>B10*B6</f>
        <v>4200000</v>
      </c>
      <c r="C14" s="37">
        <f>C10*C6</f>
        <v>5400000</v>
      </c>
      <c r="D14" s="37">
        <f>D10*D6</f>
        <v>6600000</v>
      </c>
      <c r="E14" s="37">
        <f>E10*E6</f>
        <v>9000000</v>
      </c>
      <c r="G14" s="28" t="s">
        <v>44</v>
      </c>
      <c r="H14" s="29">
        <v>0</v>
      </c>
      <c r="I14" s="29">
        <v>0</v>
      </c>
      <c r="J14" s="29">
        <v>0</v>
      </c>
      <c r="K14" s="29">
        <v>1</v>
      </c>
    </row>
    <row r="15" spans="1:11" ht="16.5" thickTop="1" thickBot="1" x14ac:dyDescent="0.3">
      <c r="A15" s="38" t="s">
        <v>45</v>
      </c>
      <c r="B15" s="39">
        <f>B11*B6</f>
        <v>207927461723891.59</v>
      </c>
      <c r="C15" s="39">
        <f>C11*C6</f>
        <v>289910297880000</v>
      </c>
      <c r="D15" s="39">
        <f>D11*D6</f>
        <v>235255075181392.22</v>
      </c>
      <c r="E15" s="39">
        <f>E11*E6</f>
        <v>344565525378607.75</v>
      </c>
      <c r="G15" s="40" t="s">
        <v>46</v>
      </c>
      <c r="H15" s="41">
        <v>1</v>
      </c>
      <c r="I15" s="41">
        <v>1</v>
      </c>
      <c r="J15" s="41">
        <v>1</v>
      </c>
      <c r="K15" s="41">
        <v>0</v>
      </c>
    </row>
    <row r="16" spans="1:11" ht="16.5" thickTop="1" thickBot="1" x14ac:dyDescent="0.3">
      <c r="A16" s="34" t="s">
        <v>40</v>
      </c>
      <c r="B16" s="42">
        <f>B15-B14</f>
        <v>207927457523891.59</v>
      </c>
      <c r="C16" s="42">
        <f>C15-C14</f>
        <v>289910292480000</v>
      </c>
      <c r="D16" s="42">
        <f>D15-D14</f>
        <v>235255068581392.22</v>
      </c>
      <c r="E16" s="42">
        <f>E15-E14</f>
        <v>344565516378607.75</v>
      </c>
      <c r="G16" s="28" t="s">
        <v>47</v>
      </c>
      <c r="H16" s="29">
        <v>0</v>
      </c>
      <c r="I16" s="29">
        <v>0</v>
      </c>
      <c r="J16" s="29">
        <v>0</v>
      </c>
      <c r="K16" s="29">
        <v>1</v>
      </c>
    </row>
    <row r="17" spans="1:11" x14ac:dyDescent="0.25">
      <c r="G17" s="40" t="s">
        <v>48</v>
      </c>
      <c r="H17" s="41">
        <v>1</v>
      </c>
      <c r="I17" s="41">
        <v>1</v>
      </c>
      <c r="J17" s="41">
        <v>0</v>
      </c>
      <c r="K17" s="41">
        <v>0</v>
      </c>
    </row>
    <row r="18" spans="1:11" x14ac:dyDescent="0.25">
      <c r="A18" s="43" t="s">
        <v>20</v>
      </c>
      <c r="B18" s="44" t="s">
        <v>74</v>
      </c>
      <c r="C18" s="45" t="s">
        <v>75</v>
      </c>
      <c r="D18" s="46" t="s">
        <v>76</v>
      </c>
      <c r="E18" s="47" t="s">
        <v>77</v>
      </c>
      <c r="G18" s="28" t="s">
        <v>49</v>
      </c>
      <c r="H18" s="29">
        <v>0</v>
      </c>
      <c r="I18" s="29">
        <v>0</v>
      </c>
      <c r="J18" s="29">
        <v>1</v>
      </c>
      <c r="K18" s="29">
        <v>1</v>
      </c>
    </row>
    <row r="19" spans="1:11" x14ac:dyDescent="0.25">
      <c r="A19" t="s">
        <v>7</v>
      </c>
      <c r="B19" s="48">
        <f>SUM(B10:E10)</f>
        <v>12000</v>
      </c>
      <c r="C19" s="49">
        <f>SUM(B11:E11)</f>
        <v>531370192325.71899</v>
      </c>
      <c r="D19" s="52">
        <f t="shared" ref="D19:D24" si="0">C19-B19</f>
        <v>531370180325.71899</v>
      </c>
      <c r="E19" s="64">
        <f t="shared" ref="E19:E24" si="1">D19/B19</f>
        <v>44280848.360476583</v>
      </c>
      <c r="G19" s="25" t="s">
        <v>50</v>
      </c>
      <c r="H19" s="50">
        <v>1</v>
      </c>
      <c r="I19" s="50">
        <v>1</v>
      </c>
      <c r="J19" s="50">
        <v>1</v>
      </c>
      <c r="K19" s="50">
        <v>0</v>
      </c>
    </row>
    <row r="20" spans="1:11" x14ac:dyDescent="0.25">
      <c r="A20" s="65" t="s">
        <v>8</v>
      </c>
      <c r="B20" s="66">
        <f>SUM(B14:E14)</f>
        <v>25200000</v>
      </c>
      <c r="C20" s="67">
        <f>SUM(B15:E15)</f>
        <v>1077658360163891.6</v>
      </c>
      <c r="D20" s="68">
        <f t="shared" si="0"/>
        <v>1077658334963891.6</v>
      </c>
      <c r="E20" s="69">
        <f t="shared" si="1"/>
        <v>42764219.641424268</v>
      </c>
      <c r="G20" s="28" t="s">
        <v>51</v>
      </c>
      <c r="H20" s="51">
        <v>0</v>
      </c>
      <c r="I20" s="51">
        <v>0</v>
      </c>
      <c r="J20" s="51">
        <v>0</v>
      </c>
      <c r="K20" s="51">
        <v>1</v>
      </c>
    </row>
    <row r="21" spans="1:11" x14ac:dyDescent="0.25">
      <c r="A21" t="s">
        <v>11</v>
      </c>
      <c r="B21" s="48">
        <f>SUMPRODUCT(B10:E10,B7:E7)</f>
        <v>15198000</v>
      </c>
      <c r="C21" s="49">
        <f>SUMPRODUCT(B11:E11,B7:E7)</f>
        <v>638930084394380.5</v>
      </c>
      <c r="D21" s="52">
        <f t="shared" si="0"/>
        <v>638930069196380.5</v>
      </c>
      <c r="E21" s="64">
        <f t="shared" si="1"/>
        <v>42040404.605631039</v>
      </c>
      <c r="G21" s="25" t="s">
        <v>52</v>
      </c>
      <c r="H21" s="50">
        <v>2</v>
      </c>
      <c r="I21" s="50">
        <v>2</v>
      </c>
      <c r="J21" s="50">
        <v>2</v>
      </c>
      <c r="K21" s="50">
        <v>2</v>
      </c>
    </row>
    <row r="22" spans="1:11" x14ac:dyDescent="0.25">
      <c r="A22" t="s">
        <v>12</v>
      </c>
      <c r="B22" s="48">
        <f>SUMPRODUCT(B10:E10,B8:E8)</f>
        <v>5172000</v>
      </c>
      <c r="C22" s="49">
        <f>SUMPRODUCT(B11:E11,B8:E8)</f>
        <v>218680288335399.12</v>
      </c>
      <c r="D22" s="52">
        <f t="shared" si="0"/>
        <v>218680283163399.12</v>
      </c>
      <c r="E22" s="64">
        <f t="shared" si="1"/>
        <v>42281570.603905477</v>
      </c>
      <c r="G22" s="25" t="s">
        <v>53</v>
      </c>
      <c r="H22" s="50">
        <v>1</v>
      </c>
      <c r="I22" s="50">
        <v>1</v>
      </c>
      <c r="J22" s="50">
        <v>1</v>
      </c>
      <c r="K22" s="50">
        <v>1</v>
      </c>
    </row>
    <row r="23" spans="1:11" x14ac:dyDescent="0.25">
      <c r="A23" s="65" t="s">
        <v>19</v>
      </c>
      <c r="B23" s="70">
        <v>3470000</v>
      </c>
      <c r="C23" s="71">
        <v>3470000</v>
      </c>
      <c r="D23" s="72">
        <f t="shared" si="0"/>
        <v>0</v>
      </c>
      <c r="E23" s="69">
        <f t="shared" si="1"/>
        <v>0</v>
      </c>
      <c r="G23" s="25" t="s">
        <v>54</v>
      </c>
      <c r="H23" s="50">
        <v>1</v>
      </c>
      <c r="I23" s="50">
        <v>1</v>
      </c>
      <c r="J23" s="50">
        <v>1</v>
      </c>
      <c r="K23" s="50">
        <v>1</v>
      </c>
    </row>
    <row r="24" spans="1:11" ht="15.75" thickBot="1" x14ac:dyDescent="0.3">
      <c r="A24" s="73" t="s">
        <v>6</v>
      </c>
      <c r="B24" s="74">
        <f>B20-(B21+B22+B23)</f>
        <v>1360000</v>
      </c>
      <c r="C24" s="75">
        <f>C20-(C21+C22+C23)</f>
        <v>220047983964112</v>
      </c>
      <c r="D24" s="76">
        <f t="shared" si="0"/>
        <v>220047982604112</v>
      </c>
      <c r="E24" s="77">
        <f t="shared" si="1"/>
        <v>161799987.20890588</v>
      </c>
      <c r="G24" s="28" t="s">
        <v>55</v>
      </c>
      <c r="H24" s="51">
        <v>1</v>
      </c>
      <c r="I24" s="51">
        <v>1</v>
      </c>
      <c r="J24" s="51">
        <v>1</v>
      </c>
      <c r="K24" s="51">
        <v>1</v>
      </c>
    </row>
    <row r="25" spans="1:11" ht="15.75" thickTop="1" x14ac:dyDescent="0.25"/>
    <row r="26" spans="1:11" ht="15.75" x14ac:dyDescent="0.25">
      <c r="G26" s="20" t="s">
        <v>56</v>
      </c>
    </row>
    <row r="27" spans="1:11" x14ac:dyDescent="0.25">
      <c r="G27" s="23" t="s">
        <v>28</v>
      </c>
      <c r="H27" s="24" t="s">
        <v>57</v>
      </c>
      <c r="I27" s="24" t="s">
        <v>58</v>
      </c>
      <c r="J27" s="24" t="s">
        <v>59</v>
      </c>
    </row>
    <row r="28" spans="1:11" x14ac:dyDescent="0.25">
      <c r="G28" s="25" t="s">
        <v>30</v>
      </c>
      <c r="H28" s="53">
        <v>6413</v>
      </c>
      <c r="I28" s="53">
        <f>SUMPRODUCT(H6:K6,$B$11:$E$11)</f>
        <v>309580892117.06543</v>
      </c>
      <c r="J28" s="54">
        <f>H28-I28</f>
        <v>-309580885704.06543</v>
      </c>
    </row>
    <row r="29" spans="1:11" x14ac:dyDescent="0.25">
      <c r="G29" s="28" t="s">
        <v>32</v>
      </c>
      <c r="H29" s="55">
        <v>6312</v>
      </c>
      <c r="I29" s="55">
        <f t="shared" ref="I29:I46" si="2">SUMPRODUCT(H7:K7,$B$11:$E$11)</f>
        <v>221789300208.65359</v>
      </c>
      <c r="J29" s="56">
        <f t="shared" ref="J29:J46" si="3">H29-I29</f>
        <v>-221789293896.65359</v>
      </c>
    </row>
    <row r="30" spans="1:11" x14ac:dyDescent="0.25">
      <c r="G30" s="25" t="s">
        <v>34</v>
      </c>
      <c r="H30" s="53">
        <v>2809</v>
      </c>
      <c r="I30" s="53">
        <f t="shared" si="2"/>
        <v>148519615517.06543</v>
      </c>
      <c r="J30" s="54">
        <f t="shared" si="3"/>
        <v>-148519612708.06543</v>
      </c>
    </row>
    <row r="31" spans="1:11" x14ac:dyDescent="0.25">
      <c r="G31" s="25" t="s">
        <v>35</v>
      </c>
      <c r="H31" s="53">
        <v>3381</v>
      </c>
      <c r="I31" s="53">
        <f t="shared" si="2"/>
        <v>161061276600</v>
      </c>
      <c r="J31" s="54">
        <f t="shared" si="3"/>
        <v>-161061273219</v>
      </c>
    </row>
    <row r="32" spans="1:11" x14ac:dyDescent="0.25">
      <c r="G32" s="28" t="s">
        <v>37</v>
      </c>
      <c r="H32" s="55">
        <v>6304</v>
      </c>
      <c r="I32" s="55">
        <f t="shared" si="2"/>
        <v>221789300208.65359</v>
      </c>
      <c r="J32" s="56">
        <f t="shared" si="3"/>
        <v>-221789293904.65359</v>
      </c>
    </row>
    <row r="33" spans="7:10" x14ac:dyDescent="0.25">
      <c r="G33" s="25" t="s">
        <v>39</v>
      </c>
      <c r="H33" s="53">
        <v>9681</v>
      </c>
      <c r="I33" s="53">
        <f t="shared" si="2"/>
        <v>416515017199.51642</v>
      </c>
      <c r="J33" s="54">
        <f t="shared" si="3"/>
        <v>-416515007518.51642</v>
      </c>
    </row>
    <row r="34" spans="7:10" x14ac:dyDescent="0.25">
      <c r="G34" s="28" t="s">
        <v>41</v>
      </c>
      <c r="H34" s="55">
        <v>3388</v>
      </c>
      <c r="I34" s="55">
        <f t="shared" si="2"/>
        <v>114855175126.20259</v>
      </c>
      <c r="J34" s="56">
        <f t="shared" si="3"/>
        <v>-114855171738.20259</v>
      </c>
    </row>
    <row r="35" spans="7:10" x14ac:dyDescent="0.25">
      <c r="G35" s="25" t="s">
        <v>42</v>
      </c>
      <c r="H35" s="53">
        <v>9831</v>
      </c>
      <c r="I35" s="53">
        <f t="shared" si="2"/>
        <v>416515017199.51642</v>
      </c>
      <c r="J35" s="54">
        <f t="shared" si="3"/>
        <v>-416515007368.51642</v>
      </c>
    </row>
    <row r="36" spans="7:10" x14ac:dyDescent="0.25">
      <c r="G36" s="28" t="s">
        <v>44</v>
      </c>
      <c r="H36" s="55">
        <v>3722</v>
      </c>
      <c r="I36" s="55">
        <f t="shared" si="2"/>
        <v>114855175126.20259</v>
      </c>
      <c r="J36" s="56">
        <f t="shared" si="3"/>
        <v>-114855171404.20259</v>
      </c>
    </row>
    <row r="37" spans="7:10" x14ac:dyDescent="0.25">
      <c r="G37" s="25" t="s">
        <v>46</v>
      </c>
      <c r="H37" s="53">
        <v>10204</v>
      </c>
      <c r="I37" s="53">
        <f t="shared" si="2"/>
        <v>416515017199.51642</v>
      </c>
      <c r="J37" s="54">
        <f t="shared" si="3"/>
        <v>-416515006995.51642</v>
      </c>
    </row>
    <row r="38" spans="7:10" x14ac:dyDescent="0.25">
      <c r="G38" s="28" t="s">
        <v>47</v>
      </c>
      <c r="H38" s="55">
        <v>3500</v>
      </c>
      <c r="I38" s="55">
        <f t="shared" si="2"/>
        <v>114855175126.20259</v>
      </c>
      <c r="J38" s="56">
        <f t="shared" si="3"/>
        <v>-114855171626.20259</v>
      </c>
    </row>
    <row r="39" spans="7:10" x14ac:dyDescent="0.25">
      <c r="G39" s="25" t="s">
        <v>48</v>
      </c>
      <c r="H39" s="53">
        <v>9000</v>
      </c>
      <c r="I39" s="53">
        <f t="shared" si="2"/>
        <v>309580892117.06543</v>
      </c>
      <c r="J39" s="54">
        <f t="shared" si="3"/>
        <v>-309580883117.06543</v>
      </c>
    </row>
    <row r="40" spans="7:10" x14ac:dyDescent="0.25">
      <c r="G40" s="28" t="s">
        <v>49</v>
      </c>
      <c r="H40" s="55">
        <v>7800</v>
      </c>
      <c r="I40" s="55">
        <f t="shared" si="2"/>
        <v>221789300208.65359</v>
      </c>
      <c r="J40" s="56">
        <f t="shared" si="3"/>
        <v>-221789292408.65359</v>
      </c>
    </row>
    <row r="41" spans="7:10" x14ac:dyDescent="0.25">
      <c r="G41" s="25" t="s">
        <v>50</v>
      </c>
      <c r="H41" s="53">
        <v>10311</v>
      </c>
      <c r="I41" s="53">
        <f t="shared" si="2"/>
        <v>416515017199.51642</v>
      </c>
      <c r="J41" s="54">
        <f t="shared" si="3"/>
        <v>-416515006888.51642</v>
      </c>
    </row>
    <row r="42" spans="7:10" x14ac:dyDescent="0.25">
      <c r="G42" s="28" t="s">
        <v>51</v>
      </c>
      <c r="H42" s="55">
        <v>3417</v>
      </c>
      <c r="I42" s="55">
        <f t="shared" si="2"/>
        <v>114855175126.20259</v>
      </c>
      <c r="J42" s="56">
        <f t="shared" si="3"/>
        <v>-114855171709.20259</v>
      </c>
    </row>
    <row r="43" spans="7:10" x14ac:dyDescent="0.25">
      <c r="G43" s="25" t="s">
        <v>52</v>
      </c>
      <c r="H43" s="53">
        <v>25108</v>
      </c>
      <c r="I43" s="53">
        <f t="shared" si="2"/>
        <v>1062740384651.438</v>
      </c>
      <c r="J43" s="54">
        <f t="shared" si="3"/>
        <v>-1062740359543.438</v>
      </c>
    </row>
    <row r="44" spans="7:10" x14ac:dyDescent="0.25">
      <c r="G44" s="25" t="s">
        <v>53</v>
      </c>
      <c r="H44" s="53">
        <v>14688</v>
      </c>
      <c r="I44" s="53">
        <f t="shared" si="2"/>
        <v>531370192325.71899</v>
      </c>
      <c r="J44" s="54">
        <f t="shared" si="3"/>
        <v>-531370177637.71899</v>
      </c>
    </row>
    <row r="45" spans="7:10" x14ac:dyDescent="0.25">
      <c r="G45" s="25" t="s">
        <v>54</v>
      </c>
      <c r="H45" s="53">
        <v>13409</v>
      </c>
      <c r="I45" s="53">
        <f t="shared" si="2"/>
        <v>531370192325.71899</v>
      </c>
      <c r="J45" s="54">
        <f t="shared" si="3"/>
        <v>-531370178916.71899</v>
      </c>
    </row>
    <row r="46" spans="7:10" x14ac:dyDescent="0.25">
      <c r="G46" s="28" t="s">
        <v>55</v>
      </c>
      <c r="H46" s="57">
        <v>13944</v>
      </c>
      <c r="I46" s="55">
        <f t="shared" si="2"/>
        <v>531370192325.71899</v>
      </c>
      <c r="J46" s="56">
        <f t="shared" si="3"/>
        <v>-531370178381.71899</v>
      </c>
    </row>
  </sheetData>
  <conditionalFormatting sqref="J28:J46">
    <cfRule type="cellIs" dxfId="2" priority="1" operator="equal">
      <formula>0</formula>
    </cfRule>
  </conditionalFormatting>
  <pageMargins left="0.7" right="0.7" top="0.75" bottom="0.75" header="0.3" footer="0.3"/>
  <pageSetup scale="72" orientation="landscape" horizontalDpi="4294967295" verticalDpi="4294967295" r:id="rId1"/>
  <headerFooter>
    <oddFooter>&amp;R&amp;F &amp;A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zoomScale="120" zoomScaleNormal="120" workbookViewId="0"/>
  </sheetViews>
  <sheetFormatPr defaultRowHeight="15" x14ac:dyDescent="0.25"/>
  <cols>
    <col min="1" max="1" width="29.140625" customWidth="1"/>
    <col min="2" max="2" width="47.85546875" customWidth="1"/>
  </cols>
  <sheetData>
    <row r="1" spans="1:2" ht="32.25" x14ac:dyDescent="0.25">
      <c r="A1" s="1" t="s">
        <v>0</v>
      </c>
    </row>
    <row r="2" spans="1:2" x14ac:dyDescent="0.25">
      <c r="A2" s="6" t="s">
        <v>60</v>
      </c>
    </row>
    <row r="4" spans="1:2" x14ac:dyDescent="0.25">
      <c r="A4" s="58" t="s">
        <v>61</v>
      </c>
      <c r="B4" s="58" t="s">
        <v>62</v>
      </c>
    </row>
    <row r="5" spans="1:2" ht="45" x14ac:dyDescent="0.25">
      <c r="A5" s="59" t="s">
        <v>63</v>
      </c>
      <c r="B5" s="60" t="s">
        <v>64</v>
      </c>
    </row>
    <row r="6" spans="1:2" ht="30" x14ac:dyDescent="0.25">
      <c r="A6" s="59" t="s">
        <v>5</v>
      </c>
      <c r="B6" s="60" t="s">
        <v>65</v>
      </c>
    </row>
    <row r="7" spans="1:2" ht="30" x14ac:dyDescent="0.25">
      <c r="A7" s="59" t="s">
        <v>9</v>
      </c>
      <c r="B7" s="60" t="s">
        <v>66</v>
      </c>
    </row>
    <row r="8" spans="1:2" ht="30" x14ac:dyDescent="0.25">
      <c r="A8" s="59" t="s">
        <v>14</v>
      </c>
      <c r="B8" s="60" t="s">
        <v>67</v>
      </c>
    </row>
    <row r="9" spans="1:2" ht="30" x14ac:dyDescent="0.25">
      <c r="A9" s="59" t="s">
        <v>68</v>
      </c>
      <c r="B9" s="60" t="s">
        <v>69</v>
      </c>
    </row>
    <row r="10" spans="1:2" ht="30" x14ac:dyDescent="0.25">
      <c r="A10" s="59" t="s">
        <v>70</v>
      </c>
      <c r="B10" s="60" t="s">
        <v>71</v>
      </c>
    </row>
    <row r="11" spans="1:2" ht="30" x14ac:dyDescent="0.25">
      <c r="A11" s="59" t="s">
        <v>72</v>
      </c>
      <c r="B11" s="6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Documentation</vt:lpstr>
      <vt:lpstr>Income</vt:lpstr>
      <vt:lpstr>Scenario Summary</vt:lpstr>
      <vt:lpstr>Scenario PivotTable</vt:lpstr>
      <vt:lpstr>Product Mix</vt:lpstr>
      <vt:lpstr>Terms and Definitions</vt:lpstr>
      <vt:lpstr>Sales_Price_per_Unit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NP Excel Module 8, Module Case</dc:title>
  <dc:creator>Your Name</dc:creator>
  <cp:lastModifiedBy>USER</cp:lastModifiedBy>
  <dcterms:created xsi:type="dcterms:W3CDTF">2018-12-16T04:11:48Z</dcterms:created>
  <dcterms:modified xsi:type="dcterms:W3CDTF">2021-02-05T04:41:07Z</dcterms:modified>
</cp:coreProperties>
</file>