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trlProps/ctrlProp1.xml" ContentType="application/vnd.ms-excel.controlproperties+xml"/>
  <Override PartName="/xl/drawings/drawing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antaOliver\Downloads\"/>
    </mc:Choice>
  </mc:AlternateContent>
  <xr:revisionPtr revIDLastSave="0" documentId="8_{4E5FA99B-3BD8-4F81-82E2-8AA74BFD167A}" xr6:coauthVersionLast="45" xr6:coauthVersionMax="45" xr10:uidLastSave="{00000000-0000-0000-0000-000000000000}"/>
  <bookViews>
    <workbookView xWindow="3480" yWindow="3480" windowWidth="21600" windowHeight="11400" xr2:uid="{00000000-000D-0000-FFFF-FFFF00000000}"/>
  </bookViews>
  <sheets>
    <sheet name="BWC Costs" sheetId="7" r:id="rId1"/>
    <sheet name="BWC Storage" sheetId="11" state="hidden" r:id="rId2"/>
    <sheet name="Lists" sheetId="10" state="hidden" r:id="rId3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tes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7" l="1"/>
  <c r="C39" i="7"/>
  <c r="C24" i="7"/>
  <c r="C37" i="11"/>
  <c r="C40" i="11"/>
  <c r="C41" i="11"/>
  <c r="C42" i="11"/>
  <c r="C43" i="11"/>
  <c r="C44" i="11"/>
  <c r="E36" i="11"/>
  <c r="D36" i="11"/>
  <c r="E35" i="11"/>
  <c r="E34" i="11"/>
  <c r="E33" i="11"/>
  <c r="E37" i="11"/>
  <c r="D35" i="11"/>
  <c r="D34" i="11"/>
  <c r="D33" i="11"/>
  <c r="D37" i="11"/>
  <c r="E40" i="11"/>
  <c r="E41" i="11"/>
  <c r="E42" i="11"/>
  <c r="E43" i="11"/>
  <c r="E44" i="11"/>
  <c r="D40" i="11"/>
  <c r="D41" i="11"/>
  <c r="D42" i="11"/>
  <c r="D43" i="11"/>
  <c r="D44" i="11"/>
  <c r="B8" i="11"/>
  <c r="B9" i="11"/>
  <c r="B10" i="11"/>
  <c r="B11" i="11"/>
  <c r="B7" i="11"/>
  <c r="D45" i="11"/>
  <c r="E45" i="11"/>
  <c r="C45" i="11"/>
  <c r="E22" i="11"/>
  <c r="E39" i="11"/>
  <c r="D22" i="11"/>
  <c r="D39" i="11"/>
  <c r="C22" i="11"/>
  <c r="C39" i="11"/>
</calcChain>
</file>

<file path=xl/sharedStrings.xml><?xml version="1.0" encoding="utf-8"?>
<sst xmlns="http://schemas.openxmlformats.org/spreadsheetml/2006/main" count="136" uniqueCount="102">
  <si>
    <t>Year 1</t>
  </si>
  <si>
    <t>Year 2</t>
  </si>
  <si>
    <t>Year 3</t>
  </si>
  <si>
    <t>Year 4</t>
  </si>
  <si>
    <t>Year 5</t>
  </si>
  <si>
    <t>Storage</t>
  </si>
  <si>
    <t>Agency Name</t>
  </si>
  <si>
    <t>Agency Address</t>
  </si>
  <si>
    <t>Agency City</t>
  </si>
  <si>
    <t>Agency State</t>
  </si>
  <si>
    <t>Agency Zip</t>
  </si>
  <si>
    <t>Software</t>
  </si>
  <si>
    <t>Licenses (annual fees)</t>
  </si>
  <si>
    <t>Personnel</t>
  </si>
  <si>
    <t>Vendor Name(s)</t>
  </si>
  <si>
    <t>Cost per camera mount</t>
  </si>
  <si>
    <t>Training (trainer cost)</t>
  </si>
  <si>
    <t>Number of BWC to be fielded</t>
  </si>
  <si>
    <t xml:space="preserve">Maintenance not included elsewhere </t>
  </si>
  <si>
    <t>Category</t>
  </si>
  <si>
    <t>Questions</t>
  </si>
  <si>
    <t>Cameras and Docking Stations</t>
  </si>
  <si>
    <t>Other</t>
  </si>
  <si>
    <t>Maintenance</t>
  </si>
  <si>
    <t>IT Infrastructure</t>
  </si>
  <si>
    <t>Enter Vendor Names</t>
  </si>
  <si>
    <t>Worksheet Key</t>
  </si>
  <si>
    <t>Agency Information</t>
  </si>
  <si>
    <t>Leave Blank</t>
  </si>
  <si>
    <t>Required User Input</t>
  </si>
  <si>
    <t>Automatically Calculated Result</t>
  </si>
  <si>
    <t>Peripheral Equipment</t>
  </si>
  <si>
    <t>BWC, Inc.</t>
  </si>
  <si>
    <t>Total Costs</t>
  </si>
  <si>
    <t>Public Information Request</t>
  </si>
  <si>
    <t>Number of sworn officers</t>
  </si>
  <si>
    <t>Cost Inputs</t>
  </si>
  <si>
    <t>Number of BWC Purchased per Year</t>
  </si>
  <si>
    <t># of cameras per docking station</t>
  </si>
  <si>
    <t>Cost per docking station</t>
  </si>
  <si>
    <t>Cost per camera</t>
  </si>
  <si>
    <t>Cloud fees per camera per month</t>
  </si>
  <si>
    <t>Spare cameras</t>
  </si>
  <si>
    <t>Camera mounts not included with camera</t>
  </si>
  <si>
    <t>Cost per auto-initiation trigger</t>
  </si>
  <si>
    <t>Video management software</t>
  </si>
  <si>
    <t>Video editing and redaction software</t>
  </si>
  <si>
    <t>CAD integration</t>
  </si>
  <si>
    <t>Cost to upgrade IT infrastructure (one-time cost)</t>
  </si>
  <si>
    <t>Personnel (annual, fully loaded)</t>
  </si>
  <si>
    <t>BWC project manager/coordinator</t>
  </si>
  <si>
    <t>IT personnel</t>
  </si>
  <si>
    <t>Public information personnel</t>
  </si>
  <si>
    <t>Video editing and redaction equipment</t>
  </si>
  <si>
    <t>Video editing and redaction supplies</t>
  </si>
  <si>
    <t>Video editing and redaction services</t>
  </si>
  <si>
    <t>Public Information Request user fees</t>
  </si>
  <si>
    <t># of auto-initiation triggers</t>
  </si>
  <si>
    <t>In-house video storage, overall cost</t>
  </si>
  <si>
    <t>Prosecution video transmission</t>
  </si>
  <si>
    <t>Prosecution video transmission personnel cost per video</t>
  </si>
  <si>
    <t>Video editing and redaction supplies cost per video</t>
  </si>
  <si>
    <t>Video editing and redaction services cost per video</t>
  </si>
  <si>
    <t>Yes</t>
  </si>
  <si>
    <t>No</t>
  </si>
  <si>
    <t>Sometimes</t>
  </si>
  <si>
    <t>Resolution</t>
  </si>
  <si>
    <t>Medium Definition – 720p</t>
  </si>
  <si>
    <t xml:space="preserve">High Definition – 1080p </t>
  </si>
  <si>
    <t>Standard Definition – 480p</t>
  </si>
  <si>
    <t>Storage Needs</t>
  </si>
  <si>
    <t>Percent of Videos that can be deleted at minimum retention</t>
  </si>
  <si>
    <t># of shifts/officer/week</t>
  </si>
  <si>
    <t># of hours of video per officer per shift</t>
  </si>
  <si>
    <t>Storage per Year</t>
  </si>
  <si>
    <t>Cumulative Storage</t>
  </si>
  <si>
    <t>Storage per each remaining year</t>
  </si>
  <si>
    <t>Year</t>
  </si>
  <si>
    <t>Storage Inputs</t>
  </si>
  <si>
    <t>Number of BWCs purchased and deployed per Year</t>
  </si>
  <si>
    <t>Number of BWCs to be purchased and deployed</t>
  </si>
  <si>
    <t>Number of officers with BWC per Year</t>
  </si>
  <si>
    <t>Minimum retention requirements (in days)</t>
  </si>
  <si>
    <t>Save and Clear</t>
  </si>
  <si>
    <t>This row is intended for calculations only. No user input is required</t>
  </si>
  <si>
    <t>Hidden Row (For Calculations)</t>
  </si>
  <si>
    <t>Don’t Know</t>
  </si>
  <si>
    <t>Hourly bandwidth (GBs/Hour of Video)</t>
  </si>
  <si>
    <t>BWC Storage Estimator</t>
  </si>
  <si>
    <t xml:space="preserve">BWC Budget </t>
  </si>
  <si>
    <t xml:space="preserve">Oliver Police  Department </t>
  </si>
  <si>
    <t xml:space="preserve">Long Term Costs </t>
  </si>
  <si>
    <t xml:space="preserve">Item </t>
  </si>
  <si>
    <r>
      <t>Other fixed monthly cloud fees</t>
    </r>
    <r>
      <rPr>
        <i/>
        <sz val="11"/>
        <color theme="1"/>
        <rFont val="Calibri"/>
        <family val="2"/>
        <scheme val="minor"/>
      </rPr>
      <t xml:space="preserve"> </t>
    </r>
  </si>
  <si>
    <t xml:space="preserve">Peripheral equipment </t>
  </si>
  <si>
    <t xml:space="preserve">Short Term Costs </t>
  </si>
  <si>
    <t>Video editing and redaction equipment (upfront cost) per video</t>
  </si>
  <si>
    <t xml:space="preserve">Other program personnel </t>
  </si>
  <si>
    <r>
      <rPr>
        <b/>
        <sz val="12"/>
        <color rgb="FFFF0000"/>
        <rFont val="Times New Roman"/>
        <family val="1"/>
      </rPr>
      <t>Risks and Liabilities by other parties</t>
    </r>
    <r>
      <rPr>
        <sz val="11"/>
        <color theme="1"/>
        <rFont val="Calibri"/>
        <family val="2"/>
        <scheme val="minor"/>
      </rPr>
      <t xml:space="preserve"> </t>
    </r>
  </si>
  <si>
    <t>Allowance for Annual cost of other spare parts</t>
  </si>
  <si>
    <t xml:space="preserve">HTC Limited </t>
  </si>
  <si>
    <t>Samsung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</si>
</sst>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97D"/>
      <name val="Courier New"/>
      <family val="3"/>
    </font>
    <font>
      <b/>
      <i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8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Gray">
        <fgColor auto="1"/>
        <bgColor theme="0" tint="-0.249977111117893"/>
      </patternFill>
    </fill>
    <fill>
      <patternFill patternType="darkGray">
        <fgColor theme="1"/>
        <bgColor theme="0" tint="-0.249977111117893"/>
      </patternFill>
    </fill>
    <fill>
      <patternFill patternType="gray0625">
        <fgColor theme="2" tint="-0.749961851863155"/>
        <bgColor theme="4" tint="0.59999389629810485"/>
      </patternFill>
    </fill>
    <fill>
      <patternFill patternType="lightDown">
        <fgColor theme="0"/>
        <bgColor theme="0" tint="-0.14999847407452621"/>
      </patternFill>
    </fill>
    <fill>
      <patternFill patternType="lightDown">
        <fgColor rgb="FFFFFFFF"/>
        <bgColor rgb="FFD9D9D9"/>
      </patternFill>
    </fill>
    <fill>
      <patternFill patternType="gray0625">
        <fgColor theme="2" tint="-0.499984740745262"/>
        <bgColor theme="4" tint="0.59999389629810485"/>
      </patternFill>
    </fill>
    <fill>
      <patternFill patternType="lightDown">
        <fgColor rgb="FFFFFFFF"/>
        <bgColor theme="0" tint="-0.14999847407452621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 style="thin">
        <color theme="0" tint="-0.34998626667073579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 style="thin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ill="1" applyBorder="1" applyAlignment="1"/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 applyAlignment="1">
      <alignment horizontal="left" vertical="top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4" fillId="2" borderId="0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0" fontId="2" fillId="0" borderId="2" xfId="0" applyFont="1" applyBorder="1" applyAlignment="1"/>
    <xf numFmtId="0" fontId="0" fillId="4" borderId="1" xfId="0" applyFill="1" applyBorder="1" applyAlignment="1">
      <alignment wrapText="1"/>
    </xf>
    <xf numFmtId="0" fontId="2" fillId="0" borderId="1" xfId="0" applyFont="1" applyBorder="1" applyAlignment="1"/>
    <xf numFmtId="0" fontId="2" fillId="0" borderId="0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0" xfId="0" applyBorder="1" applyAlignment="1">
      <alignment vertical="top"/>
    </xf>
    <xf numFmtId="0" fontId="0" fillId="0" borderId="10" xfId="0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5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2" fillId="0" borderId="17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3" xfId="0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4" xfId="0" applyFill="1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0" fillId="0" borderId="5" xfId="0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12" xfId="0" applyFill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0" fillId="2" borderId="0" xfId="0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4" borderId="6" xfId="0" applyFill="1" applyBorder="1" applyAlignment="1">
      <alignment wrapText="1"/>
    </xf>
    <xf numFmtId="0" fontId="2" fillId="0" borderId="2" xfId="0" applyFont="1" applyBorder="1" applyAlignment="1">
      <alignment wrapText="1"/>
    </xf>
    <xf numFmtId="43" fontId="0" fillId="0" borderId="0" xfId="0" applyNumberFormat="1" applyBorder="1" applyAlignment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7" xfId="0" applyFont="1" applyBorder="1" applyAlignment="1"/>
    <xf numFmtId="0" fontId="0" fillId="5" borderId="2" xfId="0" applyFill="1" applyBorder="1" applyAlignment="1"/>
    <xf numFmtId="0" fontId="0" fillId="6" borderId="2" xfId="0" applyFont="1" applyFill="1" applyBorder="1" applyAlignment="1">
      <alignment wrapText="1"/>
    </xf>
    <xf numFmtId="0" fontId="0" fillId="7" borderId="3" xfId="0" applyFont="1" applyFill="1" applyBorder="1" applyAlignment="1">
      <alignment wrapText="1"/>
    </xf>
    <xf numFmtId="0" fontId="0" fillId="7" borderId="2" xfId="0" applyFont="1" applyFill="1" applyBorder="1" applyAlignment="1">
      <alignment wrapText="1"/>
    </xf>
    <xf numFmtId="0" fontId="0" fillId="8" borderId="3" xfId="0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2" xfId="0" applyFill="1" applyBorder="1" applyAlignment="1">
      <alignment wrapText="1"/>
    </xf>
    <xf numFmtId="8" fontId="2" fillId="6" borderId="2" xfId="0" applyNumberFormat="1" applyFont="1" applyFill="1" applyBorder="1" applyAlignment="1">
      <alignment wrapText="1"/>
    </xf>
    <xf numFmtId="9" fontId="0" fillId="8" borderId="3" xfId="1" applyFont="1" applyFill="1" applyBorder="1" applyAlignment="1">
      <alignment wrapText="1"/>
    </xf>
    <xf numFmtId="43" fontId="0" fillId="6" borderId="1" xfId="2" applyFont="1" applyFill="1" applyBorder="1" applyAlignment="1"/>
    <xf numFmtId="2" fontId="0" fillId="9" borderId="2" xfId="1" applyNumberFormat="1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0" fontId="0" fillId="0" borderId="4" xfId="0" applyFill="1" applyBorder="1" applyAlignment="1">
      <alignment horizontal="left" wrapText="1"/>
    </xf>
    <xf numFmtId="0" fontId="1" fillId="10" borderId="0" xfId="0" applyFont="1" applyFill="1" applyBorder="1" applyAlignment="1">
      <alignment horizontal="center"/>
    </xf>
    <xf numFmtId="8" fontId="2" fillId="6" borderId="0" xfId="0" applyNumberFormat="1" applyFont="1" applyFill="1" applyBorder="1" applyAlignment="1">
      <alignment wrapText="1"/>
    </xf>
    <xf numFmtId="0" fontId="9" fillId="0" borderId="1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8" borderId="3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0" fillId="5" borderId="17" xfId="0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6" fillId="10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0" fillId="5" borderId="2" xfId="0" applyFill="1" applyBorder="1" applyAlignment="1">
      <alignment horizontal="left"/>
    </xf>
    <xf numFmtId="0" fontId="0" fillId="0" borderId="0" xfId="0" applyBorder="1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5" Type="http://schemas.openxmlformats.org/officeDocument/2006/relationships/image" Target="../media/image8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129540</xdr:colOff>
          <xdr:row>16</xdr:row>
          <xdr:rowOff>157943</xdr:rowOff>
        </xdr:from>
        <xdr:to>
          <xdr:col>1</xdr:col>
          <xdr:colOff>3106968</xdr:colOff>
          <xdr:row>22</xdr:row>
          <xdr:rowOff>45635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29540" y="4348943"/>
              <a:ext cx="5068166" cy="1149755"/>
              <a:chOff x="541020" y="2476514"/>
              <a:chExt cx="3581400" cy="944886"/>
            </a:xfrm>
          </xdr:grpSpPr>
          <xdr:sp macro="" textlink="">
            <xdr:nvSpPr>
              <xdr:cNvPr id="1033" name="FirstYear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571500" y="2590800"/>
                <a:ext cx="3360420" cy="20574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FiveYears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586740" y="2804160"/>
                <a:ext cx="3482340" cy="23622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5" name="Manual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601980" y="3048000"/>
                <a:ext cx="3436620" cy="22098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6" name="Group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541020" y="2476514"/>
                <a:ext cx="3581400" cy="94488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Purchase Cost Distribution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1895475</xdr:colOff>
          <xdr:row>87</xdr:row>
          <xdr:rowOff>0</xdr:rowOff>
        </xdr:from>
        <xdr:to>
          <xdr:col>1</xdr:col>
          <xdr:colOff>1104900</xdr:colOff>
          <xdr:row>88</xdr:row>
          <xdr:rowOff>85725</xdr:rowOff>
        </xdr:to>
        <xdr:sp macro="" textlink="">
          <xdr:nvSpPr>
            <xdr:cNvPr id="1037" name="CommandButton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87</xdr:row>
          <xdr:rowOff>0</xdr:rowOff>
        </xdr:from>
        <xdr:to>
          <xdr:col>0</xdr:col>
          <xdr:colOff>1695450</xdr:colOff>
          <xdr:row>88</xdr:row>
          <xdr:rowOff>123825</xdr:rowOff>
        </xdr:to>
        <xdr:sp macro="" textlink="">
          <xdr:nvSpPr>
            <xdr:cNvPr id="1038" name="CommandButton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87</xdr:row>
          <xdr:rowOff>0</xdr:rowOff>
        </xdr:from>
        <xdr:to>
          <xdr:col>1</xdr:col>
          <xdr:colOff>2752725</xdr:colOff>
          <xdr:row>88</xdr:row>
          <xdr:rowOff>85725</xdr:rowOff>
        </xdr:to>
        <xdr:sp macro="" textlink="">
          <xdr:nvSpPr>
            <xdr:cNvPr id="1039" name="CommandButton3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738188</xdr:colOff>
      <xdr:row>0</xdr:row>
      <xdr:rowOff>0</xdr:rowOff>
    </xdr:from>
    <xdr:to>
      <xdr:col>3</xdr:col>
      <xdr:colOff>819150</xdr:colOff>
      <xdr:row>0</xdr:row>
      <xdr:rowOff>938893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594" y="0"/>
          <a:ext cx="2628900" cy="938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129539</xdr:colOff>
          <xdr:row>15</xdr:row>
          <xdr:rowOff>169762</xdr:rowOff>
        </xdr:from>
        <xdr:to>
          <xdr:col>2</xdr:col>
          <xdr:colOff>103690</xdr:colOff>
          <xdr:row>20</xdr:row>
          <xdr:rowOff>58146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129539" y="4110731"/>
              <a:ext cx="4748557" cy="959946"/>
              <a:chOff x="541020" y="2476512"/>
              <a:chExt cx="3581400" cy="944884"/>
            </a:xfrm>
          </xdr:grpSpPr>
          <xdr:sp macro="" textlink="">
            <xdr:nvSpPr>
              <xdr:cNvPr id="2049" name="OptionButton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1500" y="2590800"/>
                <a:ext cx="3360420" cy="20574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0" name="OptionButton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86740" y="2804160"/>
                <a:ext cx="3482340" cy="23622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1" name="OptionButton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601980" y="3048000"/>
                <a:ext cx="3436620" cy="22098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Group Box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541020" y="2476512"/>
                <a:ext cx="3581400" cy="94488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Purchase and Deployment  Distribution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46</xdr:row>
          <xdr:rowOff>85725</xdr:rowOff>
        </xdr:from>
        <xdr:to>
          <xdr:col>0</xdr:col>
          <xdr:colOff>1695450</xdr:colOff>
          <xdr:row>48</xdr:row>
          <xdr:rowOff>0</xdr:rowOff>
        </xdr:to>
        <xdr:sp macro="" textlink="">
          <xdr:nvSpPr>
            <xdr:cNvPr id="2054" name="CommandButton2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2105025</xdr:colOff>
          <xdr:row>46</xdr:row>
          <xdr:rowOff>85725</xdr:rowOff>
        </xdr:from>
        <xdr:to>
          <xdr:col>1</xdr:col>
          <xdr:colOff>1457325</xdr:colOff>
          <xdr:row>48</xdr:row>
          <xdr:rowOff>0</xdr:rowOff>
        </xdr:to>
        <xdr:sp macro="" textlink="">
          <xdr:nvSpPr>
            <xdr:cNvPr id="2055" name="CommandButton3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9.emf"/><Relationship Id="rId12" Type="http://schemas.openxmlformats.org/officeDocument/2006/relationships/control" Target="../activeX/activeX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8.xml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0" Type="http://schemas.openxmlformats.org/officeDocument/2006/relationships/control" Target="../activeX/activeX10.xml"/><Relationship Id="rId4" Type="http://schemas.openxmlformats.org/officeDocument/2006/relationships/control" Target="../activeX/activeX7.xml"/><Relationship Id="rId9" Type="http://schemas.openxmlformats.org/officeDocument/2006/relationships/image" Target="../media/image10.emf"/><Relationship Id="rId1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94"/>
  <sheetViews>
    <sheetView showGridLines="0" tabSelected="1" zoomScale="80" zoomScaleNormal="80" workbookViewId="0">
      <selection activeCell="E28" sqref="E28"/>
    </sheetView>
  </sheetViews>
  <sheetFormatPr defaultColWidth="8.85546875" defaultRowHeight="15" x14ac:dyDescent="0.25"/>
  <cols>
    <col min="1" max="1" width="32.42578125" style="4" customWidth="1"/>
    <col min="2" max="2" width="45.42578125" style="4" customWidth="1"/>
    <col min="3" max="3" width="38.140625" style="4" customWidth="1"/>
    <col min="4" max="4" width="23.42578125" style="6" customWidth="1"/>
    <col min="5" max="5" width="13.42578125" style="4" customWidth="1"/>
    <col min="6" max="6" width="13" style="4" customWidth="1"/>
    <col min="7" max="10" width="9.28515625" style="4" customWidth="1"/>
    <col min="11" max="16384" width="8.85546875" style="4"/>
  </cols>
  <sheetData>
    <row r="1" spans="1:4" ht="75.75" customHeight="1" x14ac:dyDescent="0.25">
      <c r="A1" s="82"/>
      <c r="B1" s="82"/>
      <c r="C1" s="82"/>
      <c r="D1" s="82"/>
    </row>
    <row r="2" spans="1:4" ht="21" x14ac:dyDescent="0.35">
      <c r="A2" s="87" t="s">
        <v>89</v>
      </c>
      <c r="B2" s="87"/>
      <c r="C2" s="87"/>
      <c r="D2" s="87"/>
    </row>
    <row r="3" spans="1:4" ht="15.75" thickBot="1" x14ac:dyDescent="0.3">
      <c r="A3" s="10" t="s">
        <v>26</v>
      </c>
      <c r="B3" s="8"/>
      <c r="C3" s="8"/>
      <c r="D3" s="49"/>
    </row>
    <row r="4" spans="1:4" ht="17.45" customHeight="1" thickTop="1" thickBot="1" x14ac:dyDescent="0.3">
      <c r="A4" s="12"/>
    </row>
    <row r="5" spans="1:4" ht="17.45" customHeight="1" thickTop="1" thickBot="1" x14ac:dyDescent="0.3">
      <c r="A5" s="63"/>
    </row>
    <row r="6" spans="1:4" ht="17.45" customHeight="1" thickTop="1" thickBot="1" x14ac:dyDescent="0.3">
      <c r="A6" s="64"/>
    </row>
    <row r="7" spans="1:4" ht="16.5" thickTop="1" thickBot="1" x14ac:dyDescent="0.3">
      <c r="A7" s="10" t="s">
        <v>27</v>
      </c>
      <c r="B7" s="8"/>
      <c r="C7" s="8"/>
      <c r="D7" s="49"/>
    </row>
    <row r="8" spans="1:4" ht="16.5" thickTop="1" thickBot="1" x14ac:dyDescent="0.3">
      <c r="A8" s="15" t="s">
        <v>6</v>
      </c>
      <c r="B8" s="84" t="s">
        <v>90</v>
      </c>
      <c r="C8" s="85"/>
      <c r="D8" s="86"/>
    </row>
    <row r="9" spans="1:4" ht="16.5" thickTop="1" thickBot="1" x14ac:dyDescent="0.3">
      <c r="A9" s="15" t="s">
        <v>7</v>
      </c>
      <c r="B9" s="84"/>
      <c r="C9" s="85"/>
      <c r="D9" s="86"/>
    </row>
    <row r="10" spans="1:4" ht="16.5" thickTop="1" thickBot="1" x14ac:dyDescent="0.3">
      <c r="A10" s="15" t="s">
        <v>8</v>
      </c>
      <c r="B10" s="84"/>
      <c r="C10" s="85"/>
      <c r="D10" s="86"/>
    </row>
    <row r="11" spans="1:4" ht="16.5" thickTop="1" thickBot="1" x14ac:dyDescent="0.3">
      <c r="A11" s="15" t="s">
        <v>9</v>
      </c>
      <c r="B11" s="84"/>
      <c r="C11" s="85"/>
      <c r="D11" s="86"/>
    </row>
    <row r="12" spans="1:4" ht="16.5" thickTop="1" thickBot="1" x14ac:dyDescent="0.3">
      <c r="A12" s="15" t="s">
        <v>10</v>
      </c>
      <c r="B12" s="84"/>
      <c r="C12" s="85"/>
      <c r="D12" s="86"/>
    </row>
    <row r="13" spans="1:4" ht="15.75" thickTop="1" x14ac:dyDescent="0.25">
      <c r="A13" s="83" t="s">
        <v>36</v>
      </c>
      <c r="B13" s="83"/>
      <c r="C13" s="83"/>
      <c r="D13" s="83"/>
    </row>
    <row r="14" spans="1:4" ht="15.75" thickBot="1" x14ac:dyDescent="0.3">
      <c r="A14" s="9" t="s">
        <v>20</v>
      </c>
      <c r="B14" s="7"/>
      <c r="C14" s="7"/>
      <c r="D14" s="50"/>
    </row>
    <row r="15" spans="1:4" ht="16.5" thickTop="1" thickBot="1" x14ac:dyDescent="0.3">
      <c r="A15" s="15" t="s">
        <v>35</v>
      </c>
      <c r="B15" s="63">
        <v>100</v>
      </c>
    </row>
    <row r="16" spans="1:4" ht="16.5" thickTop="1" thickBot="1" x14ac:dyDescent="0.3">
      <c r="A16" s="15" t="s">
        <v>17</v>
      </c>
      <c r="B16" s="63">
        <v>50</v>
      </c>
    </row>
    <row r="17" spans="1:8" ht="15.75" thickTop="1" x14ac:dyDescent="0.25"/>
    <row r="18" spans="1:8" ht="18" customHeight="1" x14ac:dyDescent="0.25">
      <c r="H18" s="27"/>
    </row>
    <row r="19" spans="1:8" ht="18" customHeight="1" x14ac:dyDescent="0.25">
      <c r="H19" s="27"/>
    </row>
    <row r="20" spans="1:8" ht="18" customHeight="1" x14ac:dyDescent="0.25">
      <c r="H20" s="27"/>
    </row>
    <row r="21" spans="1:8" x14ac:dyDescent="0.25">
      <c r="H21" s="27"/>
    </row>
    <row r="22" spans="1:8" x14ac:dyDescent="0.25">
      <c r="H22" s="27"/>
    </row>
    <row r="23" spans="1:8" x14ac:dyDescent="0.25">
      <c r="A23" s="4" t="s">
        <v>95</v>
      </c>
      <c r="H23" s="6"/>
    </row>
    <row r="24" spans="1:8" ht="15.75" thickBot="1" x14ac:dyDescent="0.3">
      <c r="A24" s="11" t="s">
        <v>19</v>
      </c>
      <c r="B24" s="11" t="s">
        <v>92</v>
      </c>
      <c r="C24" s="11" t="str">
        <f>IF(C25&gt;0,C25,"Vendor 1")</f>
        <v>BWC, Inc.</v>
      </c>
      <c r="D24" s="50"/>
      <c r="F24" s="6"/>
    </row>
    <row r="25" spans="1:8" ht="16.5" thickTop="1" thickBot="1" x14ac:dyDescent="0.3">
      <c r="A25" s="29" t="s">
        <v>14</v>
      </c>
      <c r="B25" s="46"/>
      <c r="C25" s="68" t="s">
        <v>32</v>
      </c>
      <c r="D25" s="51"/>
      <c r="F25" s="6"/>
    </row>
    <row r="26" spans="1:8" ht="16.5" thickTop="1" thickBot="1" x14ac:dyDescent="0.3">
      <c r="A26" s="19" t="s">
        <v>21</v>
      </c>
      <c r="B26" s="41" t="s">
        <v>21</v>
      </c>
      <c r="C26" s="13"/>
      <c r="D26" s="52"/>
      <c r="F26" s="6"/>
    </row>
    <row r="27" spans="1:8" ht="16.5" thickTop="1" thickBot="1" x14ac:dyDescent="0.3">
      <c r="A27" s="23"/>
      <c r="B27" s="25" t="s">
        <v>40</v>
      </c>
      <c r="C27" s="67">
        <v>50</v>
      </c>
      <c r="F27" s="6"/>
    </row>
    <row r="28" spans="1:8" ht="16.5" thickTop="1" thickBot="1" x14ac:dyDescent="0.3">
      <c r="A28" s="20"/>
      <c r="B28" s="25" t="s">
        <v>39</v>
      </c>
      <c r="C28" s="67">
        <v>500</v>
      </c>
      <c r="F28" s="6"/>
    </row>
    <row r="29" spans="1:8" ht="16.5" thickTop="1" thickBot="1" x14ac:dyDescent="0.3">
      <c r="A29" s="30"/>
      <c r="B29" s="44" t="s">
        <v>38</v>
      </c>
      <c r="C29" s="68">
        <v>10</v>
      </c>
      <c r="F29" s="6"/>
    </row>
    <row r="30" spans="1:8" ht="18" customHeight="1" thickTop="1" thickBot="1" x14ac:dyDescent="0.3">
      <c r="A30" s="19" t="s">
        <v>37</v>
      </c>
      <c r="B30" s="48" t="s">
        <v>37</v>
      </c>
      <c r="C30" s="13"/>
      <c r="D30" s="53"/>
      <c r="F30" s="6"/>
    </row>
    <row r="31" spans="1:8" ht="16.5" thickTop="1" thickBot="1" x14ac:dyDescent="0.3">
      <c r="A31" s="23"/>
      <c r="B31" s="34" t="s">
        <v>0</v>
      </c>
      <c r="C31" s="65">
        <v>100</v>
      </c>
      <c r="D31" s="53"/>
    </row>
    <row r="32" spans="1:8" ht="16.5" hidden="1" thickTop="1" thickBot="1" x14ac:dyDescent="0.3">
      <c r="A32" s="20"/>
      <c r="B32" s="45" t="s">
        <v>1</v>
      </c>
      <c r="C32" s="65">
        <v>0</v>
      </c>
      <c r="D32" s="53"/>
    </row>
    <row r="33" spans="1:4" ht="16.5" hidden="1" thickTop="1" thickBot="1" x14ac:dyDescent="0.3">
      <c r="A33" s="20"/>
      <c r="B33" s="34" t="s">
        <v>2</v>
      </c>
      <c r="C33" s="65">
        <v>0</v>
      </c>
      <c r="D33" s="53"/>
    </row>
    <row r="34" spans="1:4" ht="16.5" hidden="1" thickTop="1" thickBot="1" x14ac:dyDescent="0.3">
      <c r="A34" s="20"/>
      <c r="B34" s="34" t="s">
        <v>3</v>
      </c>
      <c r="C34" s="65">
        <v>0</v>
      </c>
      <c r="D34" s="53"/>
    </row>
    <row r="35" spans="1:4" ht="16.5" hidden="1" thickTop="1" thickBot="1" x14ac:dyDescent="0.3">
      <c r="A35" s="30"/>
      <c r="B35" s="40" t="s">
        <v>4</v>
      </c>
      <c r="C35" s="65">
        <v>0</v>
      </c>
      <c r="D35" s="53"/>
    </row>
    <row r="36" spans="1:4" ht="16.5" thickTop="1" thickBot="1" x14ac:dyDescent="0.3">
      <c r="A36" s="19" t="s">
        <v>5</v>
      </c>
      <c r="B36" s="24" t="s">
        <v>5</v>
      </c>
      <c r="C36" s="14"/>
    </row>
    <row r="37" spans="1:4" ht="16.5" thickTop="1" thickBot="1" x14ac:dyDescent="0.3">
      <c r="A37" s="23"/>
      <c r="B37" s="25" t="s">
        <v>41</v>
      </c>
      <c r="C37" s="68">
        <v>12</v>
      </c>
    </row>
    <row r="38" spans="1:4" ht="16.5" thickTop="1" thickBot="1" x14ac:dyDescent="0.3">
      <c r="A38" s="20"/>
      <c r="B38" s="25" t="s">
        <v>93</v>
      </c>
      <c r="C38" s="68">
        <v>1500</v>
      </c>
    </row>
    <row r="39" spans="1:4" ht="16.5" customHeight="1" thickTop="1" thickBot="1" x14ac:dyDescent="0.3">
      <c r="A39" s="30"/>
      <c r="B39" s="43" t="s">
        <v>58</v>
      </c>
      <c r="C39" s="68">
        <f>50*1500</f>
        <v>75000</v>
      </c>
      <c r="D39" s="52"/>
    </row>
    <row r="40" spans="1:4" ht="16.5" thickTop="1" thickBot="1" x14ac:dyDescent="0.3">
      <c r="A40" s="19" t="s">
        <v>31</v>
      </c>
      <c r="B40" s="24" t="s">
        <v>31</v>
      </c>
      <c r="C40" s="13"/>
    </row>
    <row r="41" spans="1:4" ht="16.5" thickTop="1" thickBot="1" x14ac:dyDescent="0.3">
      <c r="A41" s="23"/>
      <c r="B41" s="25" t="s">
        <v>42</v>
      </c>
      <c r="C41" s="68">
        <v>50</v>
      </c>
    </row>
    <row r="42" spans="1:4" ht="16.5" thickTop="1" thickBot="1" x14ac:dyDescent="0.3">
      <c r="A42" s="20"/>
      <c r="B42" s="25" t="s">
        <v>43</v>
      </c>
      <c r="C42" s="68">
        <v>50</v>
      </c>
    </row>
    <row r="43" spans="1:4" ht="16.5" thickTop="1" thickBot="1" x14ac:dyDescent="0.3">
      <c r="A43" s="20"/>
      <c r="B43" s="25" t="s">
        <v>15</v>
      </c>
      <c r="C43" s="68">
        <v>20</v>
      </c>
    </row>
    <row r="44" spans="1:4" ht="16.5" thickTop="1" thickBot="1" x14ac:dyDescent="0.3">
      <c r="A44" s="20"/>
      <c r="B44" s="25" t="s">
        <v>99</v>
      </c>
      <c r="C44" s="68">
        <v>500</v>
      </c>
    </row>
    <row r="45" spans="1:4" ht="16.5" thickTop="1" thickBot="1" x14ac:dyDescent="0.3">
      <c r="A45" s="20"/>
      <c r="B45" s="35" t="s">
        <v>57</v>
      </c>
      <c r="C45" s="68">
        <v>1000</v>
      </c>
    </row>
    <row r="46" spans="1:4" ht="16.5" thickTop="1" thickBot="1" x14ac:dyDescent="0.3">
      <c r="A46" s="20"/>
      <c r="B46" s="35" t="s">
        <v>44</v>
      </c>
      <c r="C46" s="68">
        <v>500</v>
      </c>
      <c r="D46" s="52"/>
    </row>
    <row r="47" spans="1:4" ht="16.5" thickTop="1" thickBot="1" x14ac:dyDescent="0.3">
      <c r="A47" s="30"/>
      <c r="B47" s="36" t="s">
        <v>94</v>
      </c>
      <c r="C47" s="68">
        <v>500</v>
      </c>
    </row>
    <row r="48" spans="1:4" ht="16.5" thickTop="1" thickBot="1" x14ac:dyDescent="0.3">
      <c r="A48" s="19" t="s">
        <v>12</v>
      </c>
      <c r="B48" s="41" t="s">
        <v>12</v>
      </c>
      <c r="C48" s="13"/>
    </row>
    <row r="49" spans="1:4" ht="16.5" thickTop="1" thickBot="1" x14ac:dyDescent="0.3">
      <c r="A49" s="31" t="s">
        <v>11</v>
      </c>
      <c r="B49" s="25" t="s">
        <v>45</v>
      </c>
      <c r="C49" s="68">
        <v>15000</v>
      </c>
    </row>
    <row r="50" spans="1:4" ht="16.5" thickTop="1" thickBot="1" x14ac:dyDescent="0.3">
      <c r="A50" s="20"/>
      <c r="B50" s="25" t="s">
        <v>46</v>
      </c>
      <c r="C50" s="68">
        <v>10000</v>
      </c>
    </row>
    <row r="51" spans="1:4" ht="16.5" thickTop="1" thickBot="1" x14ac:dyDescent="0.3">
      <c r="A51" s="20"/>
      <c r="B51" s="25"/>
      <c r="C51" s="68"/>
    </row>
    <row r="52" spans="1:4" ht="16.5" thickTop="1" thickBot="1" x14ac:dyDescent="0.3">
      <c r="A52" s="32"/>
      <c r="B52" s="25" t="s">
        <v>47</v>
      </c>
      <c r="C52" s="68">
        <v>5000</v>
      </c>
      <c r="D52" s="52"/>
    </row>
    <row r="53" spans="1:4" s="5" customFormat="1" ht="32.25" customHeight="1" thickTop="1" thickBot="1" x14ac:dyDescent="0.3">
      <c r="A53" s="78" t="s">
        <v>91</v>
      </c>
      <c r="B53" s="79" t="s">
        <v>22</v>
      </c>
      <c r="C53" s="80">
        <v>500</v>
      </c>
      <c r="D53" s="81"/>
    </row>
    <row r="54" spans="1:4" ht="16.5" thickTop="1" thickBot="1" x14ac:dyDescent="0.3">
      <c r="A54" s="33" t="s">
        <v>23</v>
      </c>
      <c r="B54" s="42" t="s">
        <v>18</v>
      </c>
      <c r="C54" s="68">
        <v>500</v>
      </c>
      <c r="D54" s="52"/>
    </row>
    <row r="55" spans="1:4" ht="16.5" thickTop="1" thickBot="1" x14ac:dyDescent="0.3">
      <c r="A55" s="33" t="s">
        <v>24</v>
      </c>
      <c r="B55" s="36" t="s">
        <v>48</v>
      </c>
      <c r="C55" s="68">
        <v>25000</v>
      </c>
    </row>
    <row r="56" spans="1:4" ht="16.5" thickTop="1" thickBot="1" x14ac:dyDescent="0.3">
      <c r="A56" s="19" t="s">
        <v>13</v>
      </c>
      <c r="B56" s="41" t="s">
        <v>49</v>
      </c>
      <c r="C56" s="13"/>
    </row>
    <row r="57" spans="1:4" ht="16.5" thickTop="1" thickBot="1" x14ac:dyDescent="0.3">
      <c r="A57" s="23"/>
      <c r="B57" s="25" t="s">
        <v>50</v>
      </c>
      <c r="C57" s="68">
        <v>100000</v>
      </c>
    </row>
    <row r="58" spans="1:4" ht="16.5" thickTop="1" thickBot="1" x14ac:dyDescent="0.3">
      <c r="A58" s="20"/>
      <c r="B58" s="25" t="s">
        <v>51</v>
      </c>
      <c r="C58" s="68">
        <v>200000</v>
      </c>
    </row>
    <row r="59" spans="1:4" ht="16.5" thickTop="1" thickBot="1" x14ac:dyDescent="0.3">
      <c r="A59" s="20"/>
      <c r="B59" s="25" t="s">
        <v>16</v>
      </c>
      <c r="C59" s="68">
        <v>45000</v>
      </c>
    </row>
    <row r="60" spans="1:4" ht="16.5" thickTop="1" thickBot="1" x14ac:dyDescent="0.3">
      <c r="A60" s="20"/>
      <c r="B60" s="35" t="s">
        <v>52</v>
      </c>
      <c r="C60" s="68"/>
    </row>
    <row r="61" spans="1:4" ht="34.5" customHeight="1" thickTop="1" thickBot="1" x14ac:dyDescent="0.3">
      <c r="A61" s="20"/>
      <c r="B61" s="75" t="s">
        <v>97</v>
      </c>
      <c r="C61" s="68">
        <v>100000</v>
      </c>
    </row>
    <row r="62" spans="1:4" ht="34.5" customHeight="1" thickTop="1" thickBot="1" x14ac:dyDescent="0.3">
      <c r="B62" s="20" t="s">
        <v>98</v>
      </c>
      <c r="C62" s="68"/>
    </row>
    <row r="63" spans="1:4" s="1" customFormat="1" ht="16.5" thickTop="1" thickBot="1" x14ac:dyDescent="0.3">
      <c r="A63" s="38" t="s">
        <v>59</v>
      </c>
      <c r="B63" s="37" t="s">
        <v>59</v>
      </c>
      <c r="C63" s="13"/>
      <c r="D63" s="52"/>
    </row>
    <row r="64" spans="1:4" s="1" customFormat="1" ht="16.5" thickTop="1" thickBot="1" x14ac:dyDescent="0.3">
      <c r="A64" s="28"/>
      <c r="B64" s="35"/>
      <c r="C64" s="35"/>
      <c r="D64" s="52"/>
    </row>
    <row r="65" spans="1:4" s="1" customFormat="1" ht="16.5" thickTop="1" thickBot="1" x14ac:dyDescent="0.3">
      <c r="A65" s="74"/>
      <c r="B65" s="47"/>
      <c r="C65" s="68"/>
      <c r="D65" s="52"/>
    </row>
    <row r="66" spans="1:4" s="1" customFormat="1" ht="33.75" customHeight="1" thickTop="1" thickBot="1" x14ac:dyDescent="0.3">
      <c r="A66" s="28"/>
      <c r="B66" s="35"/>
      <c r="C66" s="68"/>
      <c r="D66" s="52"/>
    </row>
    <row r="67" spans="1:4" s="1" customFormat="1" ht="31.5" thickTop="1" thickBot="1" x14ac:dyDescent="0.3">
      <c r="A67" s="28"/>
      <c r="B67" s="35" t="s">
        <v>60</v>
      </c>
      <c r="C67" s="68">
        <v>10</v>
      </c>
      <c r="D67" s="52"/>
    </row>
    <row r="68" spans="1:4" s="1" customFormat="1" ht="31.5" thickTop="1" thickBot="1" x14ac:dyDescent="0.3">
      <c r="A68" s="28"/>
      <c r="B68" s="35" t="s">
        <v>96</v>
      </c>
      <c r="C68" s="68">
        <v>5000</v>
      </c>
      <c r="D68" s="52"/>
    </row>
    <row r="69" spans="1:4" s="1" customFormat="1" ht="31.5" thickTop="1" thickBot="1" x14ac:dyDescent="0.3">
      <c r="A69" s="28"/>
      <c r="B69" s="35" t="s">
        <v>61</v>
      </c>
      <c r="C69" s="68">
        <v>20</v>
      </c>
      <c r="D69" s="52"/>
    </row>
    <row r="70" spans="1:4" s="1" customFormat="1" ht="31.5" thickTop="1" thickBot="1" x14ac:dyDescent="0.3">
      <c r="A70" s="39"/>
      <c r="B70" s="26" t="s">
        <v>62</v>
      </c>
      <c r="C70" s="68">
        <v>20</v>
      </c>
      <c r="D70" s="52"/>
    </row>
    <row r="71" spans="1:4" ht="16.5" thickTop="1" thickBot="1" x14ac:dyDescent="0.3">
      <c r="A71" s="19" t="s">
        <v>34</v>
      </c>
      <c r="B71" s="37" t="s">
        <v>34</v>
      </c>
      <c r="C71" s="13"/>
    </row>
    <row r="72" spans="1:4" ht="15" customHeight="1" thickTop="1" thickBot="1" x14ac:dyDescent="0.3">
      <c r="A72" s="23"/>
      <c r="B72" s="35" t="s">
        <v>53</v>
      </c>
      <c r="C72" s="68">
        <v>5000</v>
      </c>
    </row>
    <row r="73" spans="1:4" ht="15" customHeight="1" thickTop="1" thickBot="1" x14ac:dyDescent="0.3">
      <c r="A73" s="23"/>
      <c r="B73" s="35" t="s">
        <v>54</v>
      </c>
      <c r="C73" s="68">
        <v>20</v>
      </c>
    </row>
    <row r="74" spans="1:4" ht="15" customHeight="1" thickTop="1" thickBot="1" x14ac:dyDescent="0.3">
      <c r="A74" s="23"/>
      <c r="B74" s="35" t="s">
        <v>55</v>
      </c>
      <c r="C74" s="68">
        <v>20</v>
      </c>
      <c r="D74" s="52"/>
    </row>
    <row r="75" spans="1:4" ht="16.5" thickTop="1" thickBot="1" x14ac:dyDescent="0.3">
      <c r="A75" s="20"/>
      <c r="B75" s="26" t="s">
        <v>56</v>
      </c>
      <c r="C75" s="68">
        <v>20</v>
      </c>
    </row>
    <row r="76" spans="1:4" ht="16.5" thickTop="1" thickBot="1" x14ac:dyDescent="0.3">
      <c r="A76" s="22"/>
      <c r="B76" s="21"/>
      <c r="C76" s="16"/>
    </row>
    <row r="77" spans="1:4" ht="16.5" thickTop="1" thickBot="1" x14ac:dyDescent="0.3">
      <c r="A77" s="18" t="s">
        <v>33</v>
      </c>
      <c r="B77" s="18"/>
      <c r="C77" s="70">
        <f>275560</f>
        <v>275560</v>
      </c>
      <c r="D77" s="52"/>
    </row>
    <row r="78" spans="1:4" ht="15.75" thickTop="1" x14ac:dyDescent="0.25">
      <c r="A78" s="18"/>
      <c r="B78" s="18"/>
      <c r="C78" s="77"/>
      <c r="D78" s="52"/>
    </row>
    <row r="79" spans="1:4" x14ac:dyDescent="0.25">
      <c r="A79" s="18"/>
      <c r="B79" s="18"/>
      <c r="C79" s="77"/>
      <c r="D79" s="52"/>
    </row>
    <row r="80" spans="1:4" x14ac:dyDescent="0.25">
      <c r="A80" s="54"/>
      <c r="D80" s="4"/>
    </row>
    <row r="81" spans="1:4" x14ac:dyDescent="0.25">
      <c r="A81" s="6"/>
      <c r="D81" s="4"/>
    </row>
    <row r="82" spans="1:4" x14ac:dyDescent="0.25">
      <c r="A82" s="6"/>
      <c r="D82" s="4"/>
    </row>
    <row r="83" spans="1:4" x14ac:dyDescent="0.25">
      <c r="A83" s="6"/>
      <c r="D83" s="4"/>
    </row>
    <row r="84" spans="1:4" x14ac:dyDescent="0.25">
      <c r="A84" s="6"/>
      <c r="D84" s="4"/>
    </row>
    <row r="85" spans="1:4" x14ac:dyDescent="0.25">
      <c r="A85" s="6"/>
      <c r="D85" s="4"/>
    </row>
    <row r="86" spans="1:4" x14ac:dyDescent="0.25">
      <c r="A86" s="6"/>
      <c r="D86" s="4"/>
    </row>
    <row r="87" spans="1:4" x14ac:dyDescent="0.25">
      <c r="A87" s="18"/>
      <c r="B87" s="18"/>
      <c r="C87" s="76"/>
    </row>
    <row r="89" spans="1:4" ht="36.6" customHeight="1" x14ac:dyDescent="0.25"/>
    <row r="91" spans="1:4" ht="45" customHeight="1" x14ac:dyDescent="0.25"/>
    <row r="94" spans="1:4" ht="34.5" customHeight="1" x14ac:dyDescent="0.25"/>
  </sheetData>
  <mergeCells count="8">
    <mergeCell ref="A1:D1"/>
    <mergeCell ref="A13:D13"/>
    <mergeCell ref="B12:D12"/>
    <mergeCell ref="A2:D2"/>
    <mergeCell ref="B8:D8"/>
    <mergeCell ref="B9:D9"/>
    <mergeCell ref="B10:D10"/>
    <mergeCell ref="B11:D11"/>
  </mergeCells>
  <dataValidations xWindow="550" yWindow="459" count="1">
    <dataValidation type="whole" errorStyle="warning" allowBlank="1" showInputMessage="1" showErrorMessage="1" errorTitle="Invalid Data Entry" error="The value in this cell should be a whole number. Are you sure you want to proceed? " sqref="B15:B16" xr:uid="{00000000-0002-0000-0000-000000000000}">
      <formula1>0</formula1>
      <formula2>1000000000</formula2>
    </dataValidation>
  </dataValidations>
  <printOptions headings="1"/>
  <pageMargins left="0.7" right="0.7" top="0.75" bottom="0.75" header="0.3" footer="0.3"/>
  <pageSetup scale="28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39" r:id="rId4" name="CommandButton3">
          <controlPr defaultSize="0" autoLine="0" autoPict="0" r:id="rId5">
            <anchor moveWithCells="1">
              <from>
                <xdr:col>1</xdr:col>
                <xdr:colOff>1371600</xdr:colOff>
                <xdr:row>87</xdr:row>
                <xdr:rowOff>0</xdr:rowOff>
              </from>
              <to>
                <xdr:col>1</xdr:col>
                <xdr:colOff>2752725</xdr:colOff>
                <xdr:row>88</xdr:row>
                <xdr:rowOff>85725</xdr:rowOff>
              </to>
            </anchor>
          </controlPr>
        </control>
      </mc:Choice>
      <mc:Fallback>
        <control shapeId="1039" r:id="rId4" name="CommandButton3"/>
      </mc:Fallback>
    </mc:AlternateContent>
    <mc:AlternateContent xmlns:mc="http://schemas.openxmlformats.org/markup-compatibility/2006">
      <mc:Choice Requires="x14">
        <control shapeId="1038" r:id="rId6" name="CommandButton2">
          <controlPr defaultSize="0" autoLine="0" autoPict="0" r:id="rId7">
            <anchor moveWithCells="1">
              <from>
                <xdr:col>0</xdr:col>
                <xdr:colOff>180975</xdr:colOff>
                <xdr:row>87</xdr:row>
                <xdr:rowOff>0</xdr:rowOff>
              </from>
              <to>
                <xdr:col>0</xdr:col>
                <xdr:colOff>1695450</xdr:colOff>
                <xdr:row>88</xdr:row>
                <xdr:rowOff>123825</xdr:rowOff>
              </to>
            </anchor>
          </controlPr>
        </control>
      </mc:Choice>
      <mc:Fallback>
        <control shapeId="1038" r:id="rId6" name="CommandButton2"/>
      </mc:Fallback>
    </mc:AlternateContent>
    <mc:AlternateContent xmlns:mc="http://schemas.openxmlformats.org/markup-compatibility/2006">
      <mc:Choice Requires="x14">
        <control shapeId="1037" r:id="rId8" name="CommandButton1">
          <controlPr defaultSize="0" autoLine="0" autoPict="0" r:id="rId9">
            <anchor moveWithCells="1">
              <from>
                <xdr:col>0</xdr:col>
                <xdr:colOff>1895475</xdr:colOff>
                <xdr:row>87</xdr:row>
                <xdr:rowOff>0</xdr:rowOff>
              </from>
              <to>
                <xdr:col>1</xdr:col>
                <xdr:colOff>1104900</xdr:colOff>
                <xdr:row>88</xdr:row>
                <xdr:rowOff>85725</xdr:rowOff>
              </to>
            </anchor>
          </controlPr>
        </control>
      </mc:Choice>
      <mc:Fallback>
        <control shapeId="1037" r:id="rId8" name="CommandButton1"/>
      </mc:Fallback>
    </mc:AlternateContent>
    <mc:AlternateContent xmlns:mc="http://schemas.openxmlformats.org/markup-compatibility/2006">
      <mc:Choice Requires="x14">
        <control shapeId="1035" r:id="rId10" name="Manual">
          <controlPr defaultSize="0" autoLine="0" autoPict="0" r:id="rId11">
            <anchor moveWithCells="1">
              <from>
                <xdr:col>0</xdr:col>
                <xdr:colOff>219075</xdr:colOff>
                <xdr:row>19</xdr:row>
                <xdr:rowOff>200025</xdr:rowOff>
              </from>
              <to>
                <xdr:col>1</xdr:col>
                <xdr:colOff>2914650</xdr:colOff>
                <xdr:row>21</xdr:row>
                <xdr:rowOff>47625</xdr:rowOff>
              </to>
            </anchor>
          </controlPr>
        </control>
      </mc:Choice>
      <mc:Fallback>
        <control shapeId="1035" r:id="rId10" name="Manual"/>
      </mc:Fallback>
    </mc:AlternateContent>
    <mc:AlternateContent xmlns:mc="http://schemas.openxmlformats.org/markup-compatibility/2006">
      <mc:Choice Requires="x14">
        <control shapeId="1034" r:id="rId12" name="FiveYears">
          <controlPr defaultSize="0" autoLine="0" autoPict="0" r:id="rId13">
            <anchor moveWithCells="1">
              <from>
                <xdr:col>0</xdr:col>
                <xdr:colOff>190500</xdr:colOff>
                <xdr:row>18</xdr:row>
                <xdr:rowOff>123825</xdr:rowOff>
              </from>
              <to>
                <xdr:col>1</xdr:col>
                <xdr:colOff>2952750</xdr:colOff>
                <xdr:row>19</xdr:row>
                <xdr:rowOff>190500</xdr:rowOff>
              </to>
            </anchor>
          </controlPr>
        </control>
      </mc:Choice>
      <mc:Fallback>
        <control shapeId="1034" r:id="rId12" name="FiveYears"/>
      </mc:Fallback>
    </mc:AlternateContent>
    <mc:AlternateContent xmlns:mc="http://schemas.openxmlformats.org/markup-compatibility/2006">
      <mc:Choice Requires="x14">
        <control shapeId="1033" r:id="rId14" name="FirstYear">
          <controlPr defaultSize="0" autoLine="0" autoPict="0" r:id="rId15">
            <anchor moveWithCells="1">
              <from>
                <xdr:col>0</xdr:col>
                <xdr:colOff>171450</xdr:colOff>
                <xdr:row>17</xdr:row>
                <xdr:rowOff>95250</xdr:rowOff>
              </from>
              <to>
                <xdr:col>1</xdr:col>
                <xdr:colOff>2762250</xdr:colOff>
                <xdr:row>18</xdr:row>
                <xdr:rowOff>114300</xdr:rowOff>
              </to>
            </anchor>
          </controlPr>
        </control>
      </mc:Choice>
      <mc:Fallback>
        <control shapeId="1033" r:id="rId14" name="FirstYear"/>
      </mc:Fallback>
    </mc:AlternateContent>
    <mc:AlternateContent xmlns:mc="http://schemas.openxmlformats.org/markup-compatibility/2006">
      <mc:Choice Requires="x14">
        <control shapeId="1036" r:id="rId16" name="Group Box 12">
          <controlPr defaultSize="0" autoFill="0" autoPict="0">
            <anchor moveWithCells="1">
              <from>
                <xdr:col>0</xdr:col>
                <xdr:colOff>133350</xdr:colOff>
                <xdr:row>16</xdr:row>
                <xdr:rowOff>161925</xdr:rowOff>
              </from>
              <to>
                <xdr:col>2</xdr:col>
                <xdr:colOff>9525</xdr:colOff>
                <xdr:row>22</xdr:row>
                <xdr:rowOff>47625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550" yWindow="459" count="1">
        <x14:dataValidation type="list" allowBlank="1" showInputMessage="1" showErrorMessage="1" xr:uid="{00000000-0002-0000-0000-000001000000}">
          <x14:formula1>
            <xm:f>Lists!$A$1:$A$4</xm:f>
          </x14:formula1>
          <xm:sqref>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0"/>
  <sheetViews>
    <sheetView showGridLines="0" topLeftCell="A22" zoomScale="80" zoomScaleNormal="80" workbookViewId="0">
      <selection activeCell="H30" sqref="H30"/>
    </sheetView>
  </sheetViews>
  <sheetFormatPr defaultColWidth="8.85546875" defaultRowHeight="15" x14ac:dyDescent="0.25"/>
  <cols>
    <col min="1" max="1" width="32.42578125" style="4" customWidth="1"/>
    <col min="2" max="2" width="39.140625" style="4" customWidth="1"/>
    <col min="3" max="4" width="38.140625" style="4" customWidth="1"/>
    <col min="5" max="5" width="35.5703125" style="4" customWidth="1"/>
    <col min="6" max="6" width="23.42578125" style="6" customWidth="1"/>
    <col min="7" max="11" width="9.28515625" style="4" customWidth="1"/>
    <col min="12" max="16384" width="8.85546875" style="4"/>
  </cols>
  <sheetData>
    <row r="1" spans="1:6" ht="21" x14ac:dyDescent="0.35">
      <c r="A1" s="87" t="s">
        <v>88</v>
      </c>
      <c r="B1" s="87"/>
      <c r="C1" s="87"/>
      <c r="D1" s="87"/>
      <c r="E1" s="87"/>
      <c r="F1" s="87"/>
    </row>
    <row r="2" spans="1:6" ht="15.75" thickBot="1" x14ac:dyDescent="0.3">
      <c r="A2" s="10" t="s">
        <v>26</v>
      </c>
      <c r="B2" s="8"/>
      <c r="C2" s="8"/>
      <c r="D2" s="8"/>
      <c r="E2" s="2"/>
      <c r="F2" s="49"/>
    </row>
    <row r="3" spans="1:6" ht="30.6" customHeight="1" thickTop="1" thickBot="1" x14ac:dyDescent="0.3">
      <c r="A3" s="12"/>
      <c r="B3" s="4" t="s">
        <v>28</v>
      </c>
      <c r="D3" s="3"/>
      <c r="E3" s="91"/>
      <c r="F3" s="91"/>
    </row>
    <row r="4" spans="1:6" ht="30.6" customHeight="1" thickTop="1" thickBot="1" x14ac:dyDescent="0.3">
      <c r="A4" s="63"/>
      <c r="B4" s="4" t="s">
        <v>29</v>
      </c>
      <c r="D4" s="3"/>
      <c r="E4" s="91"/>
      <c r="F4" s="91"/>
    </row>
    <row r="5" spans="1:6" ht="30.6" customHeight="1" thickTop="1" thickBot="1" x14ac:dyDescent="0.3">
      <c r="A5" s="64"/>
      <c r="B5" s="4" t="s">
        <v>30</v>
      </c>
      <c r="D5" s="3"/>
      <c r="E5" s="91"/>
      <c r="F5" s="91"/>
    </row>
    <row r="6" spans="1:6" ht="16.5" thickTop="1" thickBot="1" x14ac:dyDescent="0.3">
      <c r="A6" s="10" t="s">
        <v>27</v>
      </c>
      <c r="B6" s="8"/>
      <c r="C6" s="8"/>
      <c r="D6" s="8"/>
      <c r="E6" s="8"/>
      <c r="F6" s="49"/>
    </row>
    <row r="7" spans="1:6" ht="16.5" thickTop="1" thickBot="1" x14ac:dyDescent="0.3">
      <c r="A7" s="15" t="s">
        <v>6</v>
      </c>
      <c r="B7" s="90" t="str">
        <f>IF('BWC Costs'!B8:D8&gt;0,'BWC Costs'!B8:D8,"")</f>
        <v xml:space="preserve">Oliver Police  Department </v>
      </c>
      <c r="C7" s="90"/>
      <c r="D7" s="90"/>
      <c r="E7" s="90"/>
      <c r="F7" s="90"/>
    </row>
    <row r="8" spans="1:6" ht="16.5" thickTop="1" thickBot="1" x14ac:dyDescent="0.3">
      <c r="A8" s="15" t="s">
        <v>7</v>
      </c>
      <c r="B8" s="90" t="str">
        <f>IF('BWC Costs'!B9:D9&gt;0,'BWC Costs'!B9:D9,"")</f>
        <v/>
      </c>
      <c r="C8" s="90"/>
      <c r="D8" s="90"/>
      <c r="E8" s="90"/>
      <c r="F8" s="90"/>
    </row>
    <row r="9" spans="1:6" ht="16.5" thickTop="1" thickBot="1" x14ac:dyDescent="0.3">
      <c r="A9" s="15" t="s">
        <v>8</v>
      </c>
      <c r="B9" s="90" t="str">
        <f>IF('BWC Costs'!B10:D10&gt;0,'BWC Costs'!B10:D10,"")</f>
        <v/>
      </c>
      <c r="C9" s="90"/>
      <c r="D9" s="90"/>
      <c r="E9" s="90"/>
      <c r="F9" s="90"/>
    </row>
    <row r="10" spans="1:6" ht="16.5" thickTop="1" thickBot="1" x14ac:dyDescent="0.3">
      <c r="A10" s="15" t="s">
        <v>9</v>
      </c>
      <c r="B10" s="90" t="str">
        <f>IF('BWC Costs'!B11:D11&gt;0,'BWC Costs'!B11:D11,"")</f>
        <v/>
      </c>
      <c r="C10" s="90"/>
      <c r="D10" s="90"/>
      <c r="E10" s="90"/>
      <c r="F10" s="90"/>
    </row>
    <row r="11" spans="1:6" ht="16.5" thickTop="1" thickBot="1" x14ac:dyDescent="0.3">
      <c r="A11" s="15" t="s">
        <v>10</v>
      </c>
      <c r="B11" s="90" t="str">
        <f>IF('BWC Costs'!B12:D12&gt;0,'BWC Costs'!B12:D12,"")</f>
        <v/>
      </c>
      <c r="C11" s="90"/>
      <c r="D11" s="90"/>
      <c r="E11" s="90"/>
      <c r="F11" s="90"/>
    </row>
    <row r="12" spans="1:6" ht="15.75" thickTop="1" x14ac:dyDescent="0.25">
      <c r="A12" s="88" t="s">
        <v>78</v>
      </c>
      <c r="B12" s="88"/>
      <c r="C12" s="88"/>
      <c r="D12" s="88"/>
      <c r="E12" s="88"/>
      <c r="F12" s="88"/>
    </row>
    <row r="13" spans="1:6" ht="15.75" thickBot="1" x14ac:dyDescent="0.3">
      <c r="A13" s="9" t="s">
        <v>20</v>
      </c>
      <c r="B13" s="7"/>
      <c r="C13" s="7"/>
      <c r="D13" s="7"/>
      <c r="E13" s="7"/>
      <c r="F13" s="50"/>
    </row>
    <row r="14" spans="1:6" ht="16.5" thickTop="1" thickBot="1" x14ac:dyDescent="0.3">
      <c r="A14" s="15" t="s">
        <v>35</v>
      </c>
      <c r="B14" s="63">
        <v>150</v>
      </c>
    </row>
    <row r="15" spans="1:6" ht="33.75" customHeight="1" thickTop="1" thickBot="1" x14ac:dyDescent="0.3">
      <c r="A15" s="58" t="s">
        <v>80</v>
      </c>
      <c r="B15" s="63">
        <v>150</v>
      </c>
    </row>
    <row r="16" spans="1:6" ht="15.75" thickTop="1" x14ac:dyDescent="0.25"/>
    <row r="17" spans="1:10" ht="18" customHeight="1" x14ac:dyDescent="0.25">
      <c r="J17" s="27"/>
    </row>
    <row r="18" spans="1:10" ht="18" customHeight="1" x14ac:dyDescent="0.25">
      <c r="J18" s="27"/>
    </row>
    <row r="19" spans="1:10" ht="18" customHeight="1" x14ac:dyDescent="0.25">
      <c r="J19" s="27"/>
    </row>
    <row r="20" spans="1:10" x14ac:dyDescent="0.25">
      <c r="J20" s="27"/>
    </row>
    <row r="21" spans="1:10" x14ac:dyDescent="0.25">
      <c r="J21" s="6"/>
    </row>
    <row r="22" spans="1:10" ht="15.75" thickBot="1" x14ac:dyDescent="0.3">
      <c r="A22" s="11" t="s">
        <v>19</v>
      </c>
      <c r="B22" s="11" t="s">
        <v>20</v>
      </c>
      <c r="C22" s="11" t="str">
        <f>IF(C23&gt;0,C23,"Vendor 1")</f>
        <v>BWC, Inc.</v>
      </c>
      <c r="D22" s="11" t="str">
        <f>IF(D23&gt;0,D23,"Vendor 2")</f>
        <v xml:space="preserve">HTC Limited </v>
      </c>
      <c r="E22" s="11" t="str">
        <f>IF(E23&gt;0,E23,"Vendor 3")</f>
        <v>Samsung Inc.</v>
      </c>
      <c r="F22" s="50"/>
      <c r="H22" s="6"/>
    </row>
    <row r="23" spans="1:10" ht="16.5" thickTop="1" thickBot="1" x14ac:dyDescent="0.3">
      <c r="A23" s="29" t="s">
        <v>14</v>
      </c>
      <c r="B23" s="46" t="s">
        <v>25</v>
      </c>
      <c r="C23" s="68" t="s">
        <v>32</v>
      </c>
      <c r="D23" s="69" t="s">
        <v>100</v>
      </c>
      <c r="E23" s="69" t="s">
        <v>101</v>
      </c>
      <c r="F23" s="51"/>
      <c r="H23" s="6"/>
    </row>
    <row r="24" spans="1:10" ht="47.45" customHeight="1" thickTop="1" thickBot="1" x14ac:dyDescent="0.3">
      <c r="A24" s="48" t="s">
        <v>79</v>
      </c>
      <c r="B24" s="48" t="s">
        <v>81</v>
      </c>
      <c r="C24" s="13"/>
      <c r="D24" s="12"/>
      <c r="E24" s="12"/>
      <c r="F24" s="53"/>
      <c r="H24" s="6"/>
    </row>
    <row r="25" spans="1:10" ht="16.5" thickTop="1" thickBot="1" x14ac:dyDescent="0.3">
      <c r="A25" s="23"/>
      <c r="B25" s="34" t="s">
        <v>0</v>
      </c>
      <c r="C25" s="65">
        <v>1500</v>
      </c>
      <c r="D25" s="66">
        <v>1500</v>
      </c>
      <c r="E25" s="66">
        <v>1500</v>
      </c>
      <c r="F25" s="53"/>
    </row>
    <row r="26" spans="1:10" ht="16.5" hidden="1" thickTop="1" thickBot="1" x14ac:dyDescent="0.3">
      <c r="A26" s="20"/>
      <c r="B26" s="45" t="s">
        <v>1</v>
      </c>
      <c r="C26" s="65">
        <v>0</v>
      </c>
      <c r="D26" s="66">
        <v>0</v>
      </c>
      <c r="E26" s="66">
        <v>0</v>
      </c>
      <c r="F26" s="53"/>
    </row>
    <row r="27" spans="1:10" ht="16.5" hidden="1" thickTop="1" thickBot="1" x14ac:dyDescent="0.3">
      <c r="A27" s="20"/>
      <c r="B27" s="34" t="s">
        <v>2</v>
      </c>
      <c r="C27" s="65">
        <v>0</v>
      </c>
      <c r="D27" s="66">
        <v>0</v>
      </c>
      <c r="E27" s="66">
        <v>0</v>
      </c>
      <c r="F27" s="53"/>
    </row>
    <row r="28" spans="1:10" ht="16.5" hidden="1" thickTop="1" thickBot="1" x14ac:dyDescent="0.3">
      <c r="A28" s="20"/>
      <c r="B28" s="34" t="s">
        <v>3</v>
      </c>
      <c r="C28" s="65">
        <v>0</v>
      </c>
      <c r="D28" s="66">
        <v>0</v>
      </c>
      <c r="E28" s="66">
        <v>0</v>
      </c>
      <c r="F28" s="53"/>
    </row>
    <row r="29" spans="1:10" ht="16.5" hidden="1" thickTop="1" thickBot="1" x14ac:dyDescent="0.3">
      <c r="A29" s="30"/>
      <c r="B29" s="40" t="s">
        <v>4</v>
      </c>
      <c r="C29" s="65">
        <v>0</v>
      </c>
      <c r="D29" s="66">
        <v>0</v>
      </c>
      <c r="E29" s="66">
        <v>0</v>
      </c>
      <c r="F29" s="53"/>
    </row>
    <row r="30" spans="1:10" ht="16.5" thickTop="1" thickBot="1" x14ac:dyDescent="0.3">
      <c r="A30" s="19" t="s">
        <v>70</v>
      </c>
      <c r="B30" s="24" t="s">
        <v>70</v>
      </c>
      <c r="C30" s="57"/>
      <c r="D30" s="57"/>
      <c r="E30" s="57"/>
    </row>
    <row r="31" spans="1:10" ht="16.5" thickTop="1" thickBot="1" x14ac:dyDescent="0.3">
      <c r="A31" s="23"/>
      <c r="B31" s="25" t="s">
        <v>66</v>
      </c>
      <c r="C31" s="68" t="s">
        <v>69</v>
      </c>
      <c r="D31" s="68" t="s">
        <v>67</v>
      </c>
      <c r="E31" s="68" t="s">
        <v>68</v>
      </c>
    </row>
    <row r="32" spans="1:10" ht="16.5" thickTop="1" thickBot="1" x14ac:dyDescent="0.3">
      <c r="A32" s="20"/>
      <c r="B32" s="25" t="s">
        <v>87</v>
      </c>
      <c r="C32" s="68">
        <v>0.35</v>
      </c>
      <c r="D32" s="68">
        <v>2.2999999999999998</v>
      </c>
      <c r="E32" s="68">
        <v>4</v>
      </c>
    </row>
    <row r="33" spans="1:6" ht="16.5" thickTop="1" thickBot="1" x14ac:dyDescent="0.3">
      <c r="A33" s="20"/>
      <c r="B33" s="25" t="s">
        <v>72</v>
      </c>
      <c r="C33" s="68">
        <v>4</v>
      </c>
      <c r="D33" s="68">
        <f>C33</f>
        <v>4</v>
      </c>
      <c r="E33" s="68">
        <f>C33</f>
        <v>4</v>
      </c>
    </row>
    <row r="34" spans="1:6" ht="16.5" thickTop="1" thickBot="1" x14ac:dyDescent="0.3">
      <c r="A34" s="20"/>
      <c r="B34" s="25" t="s">
        <v>73</v>
      </c>
      <c r="C34" s="68">
        <v>4</v>
      </c>
      <c r="D34" s="68">
        <f>C34</f>
        <v>4</v>
      </c>
      <c r="E34" s="68">
        <f>C34</f>
        <v>4</v>
      </c>
    </row>
    <row r="35" spans="1:6" ht="31.5" thickTop="1" thickBot="1" x14ac:dyDescent="0.3">
      <c r="A35" s="20"/>
      <c r="B35" s="25" t="s">
        <v>82</v>
      </c>
      <c r="C35" s="68">
        <v>40</v>
      </c>
      <c r="D35" s="68">
        <f>C35</f>
        <v>40</v>
      </c>
      <c r="E35" s="68">
        <f>C35</f>
        <v>40</v>
      </c>
    </row>
    <row r="36" spans="1:6" ht="34.5" customHeight="1" thickTop="1" thickBot="1" x14ac:dyDescent="0.3">
      <c r="A36" s="30"/>
      <c r="B36" s="26" t="s">
        <v>71</v>
      </c>
      <c r="C36" s="71">
        <v>0.25</v>
      </c>
      <c r="D36" s="71">
        <f>C36</f>
        <v>0.25</v>
      </c>
      <c r="E36" s="71">
        <f>C36</f>
        <v>0.25</v>
      </c>
    </row>
    <row r="37" spans="1:6" ht="24.75" hidden="1" customHeight="1" thickTop="1" thickBot="1" x14ac:dyDescent="0.3">
      <c r="A37" s="60" t="s">
        <v>85</v>
      </c>
      <c r="B37" s="61"/>
      <c r="C37" s="73">
        <f>PRODUCT(C32:C34)</f>
        <v>5.6</v>
      </c>
      <c r="D37" s="73">
        <f>PRODUCT(D32:D34)</f>
        <v>36.799999999999997</v>
      </c>
      <c r="E37" s="73">
        <f>PRODUCT(E32:E34)</f>
        <v>64</v>
      </c>
      <c r="F37" s="6" t="s">
        <v>84</v>
      </c>
    </row>
    <row r="38" spans="1:6" ht="16.5" customHeight="1" thickTop="1" x14ac:dyDescent="0.25">
      <c r="A38" s="89" t="s">
        <v>75</v>
      </c>
      <c r="B38" s="89"/>
      <c r="C38" s="89"/>
      <c r="D38" s="89"/>
      <c r="E38" s="89"/>
      <c r="F38" s="89"/>
    </row>
    <row r="39" spans="1:6" ht="15.75" thickBot="1" x14ac:dyDescent="0.3">
      <c r="A39" s="11" t="s">
        <v>74</v>
      </c>
      <c r="B39" s="11" t="s">
        <v>77</v>
      </c>
      <c r="C39" s="11" t="str">
        <f>C22</f>
        <v>BWC, Inc.</v>
      </c>
      <c r="D39" s="11" t="str">
        <f>D22</f>
        <v xml:space="preserve">HTC Limited </v>
      </c>
      <c r="E39" s="11" t="str">
        <f>E22</f>
        <v>Samsung Inc.</v>
      </c>
      <c r="F39" s="50"/>
    </row>
    <row r="40" spans="1:6" ht="16.5" thickTop="1" thickBot="1" x14ac:dyDescent="0.3">
      <c r="A40" s="18"/>
      <c r="B40" s="17" t="s">
        <v>0</v>
      </c>
      <c r="C40" s="72">
        <f>IFERROR(IF(C$35&lt;365, ((52*C37*C25)-((C$36)*((52-((C$35/7)))*C37*C$25))),(52*C37*C$25)), "")</f>
        <v>339600</v>
      </c>
      <c r="D40" s="72">
        <f t="shared" ref="D40:E40" si="0">IFERROR(IF(D$35&lt;365, ((52*D37*D25)-((D$36)*((52-((D$35/7)))*D37*D$25))),(52*D37*D$25)), "")</f>
        <v>2231657.1428571427</v>
      </c>
      <c r="E40" s="72">
        <f t="shared" si="0"/>
        <v>3881142.8571428573</v>
      </c>
      <c r="F40" s="52"/>
    </row>
    <row r="41" spans="1:6" ht="16.5" thickTop="1" thickBot="1" x14ac:dyDescent="0.3">
      <c r="A41" s="18"/>
      <c r="B41" s="17" t="s">
        <v>1</v>
      </c>
      <c r="C41" s="72">
        <f>IFERROR(C40+IF(C$35&gt;(365*2),(52*C$37*(C25+C26)),IF(C$35&gt;365,(52*C$37*(C25+C26))-(C$36*C40),((1-C$36)*(52*C$37*C25+C26)-((C$36)*((52-(C$35/7))*C$37*C26))))),"")</f>
        <v>667200</v>
      </c>
      <c r="D41" s="72">
        <f t="shared" ref="D41:E41" si="1">IFERROR(D40+IF(D$35&gt;(365*2),(52*D$37*(D25+D26)),IF(D$35&gt;365,(52*D$37*(D25+D26))-(D$36*D40),((1-D$36)*(52*D$37*D25+D26)-((D$36)*((52-(D$35/7))*D$37*D26))))),"")</f>
        <v>4384457.1428571427</v>
      </c>
      <c r="E41" s="72">
        <f t="shared" si="1"/>
        <v>7625142.8571428573</v>
      </c>
      <c r="F41" s="52"/>
    </row>
    <row r="42" spans="1:6" ht="16.5" thickTop="1" thickBot="1" x14ac:dyDescent="0.3">
      <c r="A42" s="18"/>
      <c r="B42" s="17" t="s">
        <v>2</v>
      </c>
      <c r="C42" s="72">
        <f>IFERROR(C41+IF(C$35&gt;(365*3),(52*C$37*(C25+C26+C27)),IF(C$35&gt;(365*2),(52*C$37*(C25+C26+C27))-(C$36*C41),((1-C$36)*(52*C$37*(C25+C26+C27))-((C$36)*((52-(C$35/7))*C$37*C27))))),"")</f>
        <v>994800</v>
      </c>
      <c r="D42" s="72">
        <f t="shared" ref="D42:E42" si="2">IFERROR(D41+IF(D$35&gt;(365*3),(52*D$37*(D25+D26+D27)),IF(D$35&gt;(365*2),(52*D$37*(D25+D26+D27))-(D$36*D41),((1-D$36)*(52*D$37*(D25+D26+D27))-((D$36)*((52-(D$35/7))*D$37*D27))))),"")</f>
        <v>6537257.1428571427</v>
      </c>
      <c r="E42" s="72">
        <f t="shared" si="2"/>
        <v>11369142.857142858</v>
      </c>
      <c r="F42" s="52"/>
    </row>
    <row r="43" spans="1:6" ht="16.5" thickTop="1" thickBot="1" x14ac:dyDescent="0.3">
      <c r="A43" s="18"/>
      <c r="B43" s="17" t="s">
        <v>3</v>
      </c>
      <c r="C43" s="72">
        <f>IFERROR(C42+IF(C$35&gt;(365*4),(52*C$37*(C25+C26+C27+C28)),IF(C$35&gt;(365*3),(52*C$37*(C25+C26+C27+C28))-(C$36*C42),((1-C$36)*(52*C$37*(C25+C26+C27+C28))-((C$36)*((52-(C$35/7))*C$37*C28))))),"")</f>
        <v>1322400</v>
      </c>
      <c r="D43" s="72">
        <f t="shared" ref="D43:E43" si="3">IFERROR(D42+IF(D$35&gt;(365*4),(52*D$37*(D25+D26+D27+D28)),IF(D$35&gt;(365*3),(52*D$37*(D25+D26+D27+D28))-(D$36*D42),((1-D$36)*(52*D$37*(D25+D26+D27+D28))-((D$36)*((52-(D$35/7))*D$37*D28))))),"")</f>
        <v>8690057.1428571418</v>
      </c>
      <c r="E43" s="72">
        <f t="shared" si="3"/>
        <v>15113142.857142858</v>
      </c>
      <c r="F43" s="52"/>
    </row>
    <row r="44" spans="1:6" ht="16.5" thickTop="1" thickBot="1" x14ac:dyDescent="0.3">
      <c r="A44" s="18"/>
      <c r="B44" s="17" t="s">
        <v>4</v>
      </c>
      <c r="C44" s="72">
        <f>IFERROR(C43+IF(C$35&gt;(365*5),(52*C$37*(C25+C26+C27+C28+C29)),IF(C$35&gt;(365*4),(52*C$37*(C25+C26+C27+C28+C29))-(C$36*C43),((1-C$36)*(52*C$37*(C25+C26+C27+C28+C29))-((C$36)*((52-(C$35/7))*C$37*C29))))),"")</f>
        <v>1650000</v>
      </c>
      <c r="D44" s="72">
        <f t="shared" ref="D44:E44" si="4">IFERROR(D43+IF(D$35&gt;(365*5),(52*D$37*(D25+D26+D27+D28+D29)),IF(D$35&gt;(365*4),(52*D$37*(D25+D26+D27+D28+D29))-(D$36*D43),((1-D$36)*(52*D$37*(D25+D26+D27+D28+D29))-((D$36)*((52-(D$35/7))*D$37*D29))))),"")</f>
        <v>10842857.142857142</v>
      </c>
      <c r="E44" s="72">
        <f t="shared" si="4"/>
        <v>18857142.857142858</v>
      </c>
      <c r="F44" s="52"/>
    </row>
    <row r="45" spans="1:6" ht="16.5" thickTop="1" thickBot="1" x14ac:dyDescent="0.3">
      <c r="A45" s="62"/>
      <c r="B45" s="17" t="s">
        <v>76</v>
      </c>
      <c r="C45" s="72">
        <f>IFERROR((1-C$36)*(C$33*50*$B$14*C$34*C$32),"")</f>
        <v>31500</v>
      </c>
      <c r="D45" s="72">
        <f t="shared" ref="D45:E45" si="5">IFERROR((1-D$36)*(D$33*50*$B$14*D$34*D$32),"")</f>
        <v>207000</v>
      </c>
      <c r="E45" s="72">
        <f t="shared" si="5"/>
        <v>360000</v>
      </c>
      <c r="F45" s="52"/>
    </row>
    <row r="46" spans="1:6" ht="15.75" thickTop="1" x14ac:dyDescent="0.25">
      <c r="A46" s="88" t="s">
        <v>83</v>
      </c>
      <c r="B46" s="88"/>
      <c r="C46" s="88"/>
      <c r="D46" s="88"/>
      <c r="E46" s="88"/>
      <c r="F46" s="88"/>
    </row>
    <row r="49" spans="3:3" x14ac:dyDescent="0.25">
      <c r="C49" s="59"/>
    </row>
    <row r="50" spans="3:3" x14ac:dyDescent="0.25">
      <c r="C50" s="59"/>
    </row>
  </sheetData>
  <mergeCells count="10">
    <mergeCell ref="A46:F46"/>
    <mergeCell ref="A12:F12"/>
    <mergeCell ref="A38:F38"/>
    <mergeCell ref="B11:F11"/>
    <mergeCell ref="A1:F1"/>
    <mergeCell ref="B7:F7"/>
    <mergeCell ref="B8:F8"/>
    <mergeCell ref="B9:F9"/>
    <mergeCell ref="B10:F10"/>
    <mergeCell ref="E3:F5"/>
  </mergeCells>
  <dataValidations count="1">
    <dataValidation type="whole" errorStyle="warning" allowBlank="1" showInputMessage="1" showErrorMessage="1" errorTitle="Invalid Data Entry" error="The value in this cell should be a whole number. Are you sure you want to proceed? " sqref="B14:B15" xr:uid="{00000000-0002-0000-0100-000000000000}">
      <formula1>0</formula1>
      <formula2>1000000000</formula2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controls>
    <mc:AlternateContent xmlns:mc="http://schemas.openxmlformats.org/markup-compatibility/2006">
      <mc:Choice Requires="x14">
        <control shapeId="2055" r:id="rId4" name="CommandButton3">
          <controlPr defaultSize="0" autoLine="0" r:id="rId5">
            <anchor moveWithCells="1">
              <from>
                <xdr:col>0</xdr:col>
                <xdr:colOff>2105025</xdr:colOff>
                <xdr:row>46</xdr:row>
                <xdr:rowOff>85725</xdr:rowOff>
              </from>
              <to>
                <xdr:col>1</xdr:col>
                <xdr:colOff>1457325</xdr:colOff>
                <xdr:row>48</xdr:row>
                <xdr:rowOff>0</xdr:rowOff>
              </to>
            </anchor>
          </controlPr>
        </control>
      </mc:Choice>
      <mc:Fallback>
        <control shapeId="2055" r:id="rId4" name="CommandButton3"/>
      </mc:Fallback>
    </mc:AlternateContent>
    <mc:AlternateContent xmlns:mc="http://schemas.openxmlformats.org/markup-compatibility/2006">
      <mc:Choice Requires="x14">
        <control shapeId="2054" r:id="rId6" name="CommandButton2">
          <controlPr defaultSize="0" autoLine="0" r:id="rId7">
            <anchor moveWithCells="1">
              <from>
                <xdr:col>0</xdr:col>
                <xdr:colOff>180975</xdr:colOff>
                <xdr:row>46</xdr:row>
                <xdr:rowOff>85725</xdr:rowOff>
              </from>
              <to>
                <xdr:col>0</xdr:col>
                <xdr:colOff>1695450</xdr:colOff>
                <xdr:row>48</xdr:row>
                <xdr:rowOff>0</xdr:rowOff>
              </to>
            </anchor>
          </controlPr>
        </control>
      </mc:Choice>
      <mc:Fallback>
        <control shapeId="2054" r:id="rId6" name="CommandButton2"/>
      </mc:Fallback>
    </mc:AlternateContent>
    <mc:AlternateContent xmlns:mc="http://schemas.openxmlformats.org/markup-compatibility/2006">
      <mc:Choice Requires="x14">
        <control shapeId="2051" r:id="rId8" name="OptionButton3">
          <controlPr defaultSize="0" autoLine="0" autoPict="0" r:id="rId9">
            <anchor moveWithCells="1">
              <from>
                <xdr:col>0</xdr:col>
                <xdr:colOff>209550</xdr:colOff>
                <xdr:row>18</xdr:row>
                <xdr:rowOff>95250</xdr:rowOff>
              </from>
              <to>
                <xdr:col>1</xdr:col>
                <xdr:colOff>2600325</xdr:colOff>
                <xdr:row>19</xdr:row>
                <xdr:rowOff>95250</xdr:rowOff>
              </to>
            </anchor>
          </controlPr>
        </control>
      </mc:Choice>
      <mc:Fallback>
        <control shapeId="2051" r:id="rId8" name="OptionButton3"/>
      </mc:Fallback>
    </mc:AlternateContent>
    <mc:AlternateContent xmlns:mc="http://schemas.openxmlformats.org/markup-compatibility/2006">
      <mc:Choice Requires="x14">
        <control shapeId="2050" r:id="rId10" name="OptionButton2">
          <controlPr defaultSize="0" autoLine="0" autoPict="0" r:id="rId11">
            <anchor moveWithCells="1">
              <from>
                <xdr:col>0</xdr:col>
                <xdr:colOff>190500</xdr:colOff>
                <xdr:row>17</xdr:row>
                <xdr:rowOff>76200</xdr:rowOff>
              </from>
              <to>
                <xdr:col>2</xdr:col>
                <xdr:colOff>28575</xdr:colOff>
                <xdr:row>18</xdr:row>
                <xdr:rowOff>85725</xdr:rowOff>
              </to>
            </anchor>
          </controlPr>
        </control>
      </mc:Choice>
      <mc:Fallback>
        <control shapeId="2050" r:id="rId10" name="OptionButton2"/>
      </mc:Fallback>
    </mc:AlternateContent>
    <mc:AlternateContent xmlns:mc="http://schemas.openxmlformats.org/markup-compatibility/2006">
      <mc:Choice Requires="x14">
        <control shapeId="2049" r:id="rId12" name="OptionButton1">
          <controlPr defaultSize="0" autoLine="0" autoPict="0" r:id="rId13">
            <anchor moveWithCells="1">
              <from>
                <xdr:col>0</xdr:col>
                <xdr:colOff>171450</xdr:colOff>
                <xdr:row>16</xdr:row>
                <xdr:rowOff>85725</xdr:rowOff>
              </from>
              <to>
                <xdr:col>1</xdr:col>
                <xdr:colOff>2457450</xdr:colOff>
                <xdr:row>17</xdr:row>
                <xdr:rowOff>66675</xdr:rowOff>
              </to>
            </anchor>
          </controlPr>
        </control>
      </mc:Choice>
      <mc:Fallback>
        <control shapeId="2049" r:id="rId12" name="OptionButton1"/>
      </mc:Fallback>
    </mc:AlternateContent>
    <mc:AlternateContent xmlns:mc="http://schemas.openxmlformats.org/markup-compatibility/2006">
      <mc:Choice Requires="x14">
        <control shapeId="2052" r:id="rId14" name="Group Box 4">
          <controlPr defaultSize="0" autoFill="0" autoPict="0">
            <anchor moveWithCells="1">
              <from>
                <xdr:col>0</xdr:col>
                <xdr:colOff>133350</xdr:colOff>
                <xdr:row>15</xdr:row>
                <xdr:rowOff>171450</xdr:rowOff>
              </from>
              <to>
                <xdr:col>2</xdr:col>
                <xdr:colOff>104775</xdr:colOff>
                <xdr:row>20</xdr:row>
                <xdr:rowOff>57150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Lists!$C$1:$C$3</xm:f>
          </x14:formula1>
          <xm:sqref>C31:E31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4"/>
  <sheetViews>
    <sheetView workbookViewId="0">
      <selection activeCell="A6" sqref="A6"/>
    </sheetView>
  </sheetViews>
  <sheetFormatPr defaultRowHeight="15" x14ac:dyDescent="0.25"/>
  <sheetData>
    <row r="1" spans="1:3" x14ac:dyDescent="0.25">
      <c r="A1" t="s">
        <v>63</v>
      </c>
      <c r="C1" s="56" t="s">
        <v>69</v>
      </c>
    </row>
    <row r="2" spans="1:3" x14ac:dyDescent="0.25">
      <c r="A2" t="s">
        <v>64</v>
      </c>
      <c r="C2" s="56" t="s">
        <v>67</v>
      </c>
    </row>
    <row r="3" spans="1:3" x14ac:dyDescent="0.25">
      <c r="A3" t="s">
        <v>65</v>
      </c>
      <c r="C3" s="56" t="s">
        <v>68</v>
      </c>
    </row>
    <row r="4" spans="1:3" x14ac:dyDescent="0.25">
      <c r="A4" t="s">
        <v>86</v>
      </c>
      <c r="C4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BWC Costs</vt:lpstr>
      <vt:lpstr>BWC Storage</vt:lpstr>
      <vt:lpstr>Lists</vt:lpstr>
    </vt:vector>
  </TitlesOfParts>
  <Company>M-NCPPC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Shanta Oliver</cp:lastModifiedBy>
  <cp:lastPrinted>2018-10-04T16:17:49Z</cp:lastPrinted>
  <dcterms:created xsi:type="dcterms:W3CDTF">2016-03-03T16:33:04Z</dcterms:created>
  <dcterms:modified xsi:type="dcterms:W3CDTF">2021-05-05T13:44:22Z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f811c5ba-74b5-46ab-b0f8-c3001ffa274b</vt:lpwstr>
  </property>
</Properties>
</file>