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C:\Users\Denys\Documents\"/>
    </mc:Choice>
  </mc:AlternateContent>
  <bookViews>
    <workbookView xWindow="930" yWindow="45" windowWidth="15960" windowHeight="18075" activeTab="1"/>
  </bookViews>
  <sheets>
    <sheet name="Export Summary" sheetId="1" r:id="rId1"/>
    <sheet name="Questions" sheetId="2" r:id="rId2"/>
    <sheet name="12month P&amp;L,Yr 1" sheetId="3" r:id="rId3"/>
    <sheet name="Year 2 P&amp;L" sheetId="4" r:id="rId4"/>
    <sheet name="Year 3 P&amp;L" sheetId="5" r:id="rId5"/>
  </sheets>
  <calcPr calcId="152511"/>
</workbook>
</file>

<file path=xl/calcChain.xml><?xml version="1.0" encoding="utf-8"?>
<calcChain xmlns="http://schemas.openxmlformats.org/spreadsheetml/2006/main">
  <c r="B97" i="4" l="1"/>
  <c r="B97" i="5"/>
  <c r="F95" i="5"/>
  <c r="C96" i="5"/>
  <c r="D96" i="5"/>
  <c r="E96" i="5"/>
  <c r="B96" i="5"/>
  <c r="C95" i="5"/>
  <c r="D95" i="5"/>
  <c r="E95" i="5"/>
  <c r="B95"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C96" i="4"/>
  <c r="D96" i="4"/>
  <c r="E96" i="4"/>
  <c r="C95" i="4"/>
  <c r="D95" i="4"/>
  <c r="E95" i="4"/>
  <c r="F95" i="4"/>
  <c r="B96" i="4"/>
  <c r="B95" i="4"/>
  <c r="C94" i="4"/>
  <c r="D94" i="4"/>
  <c r="E94" i="4"/>
  <c r="F94" i="4"/>
  <c r="B94" i="4"/>
  <c r="B90" i="4"/>
  <c r="B91" i="4"/>
  <c r="B92" i="4"/>
  <c r="B93" i="4"/>
  <c r="B95" i="3"/>
  <c r="B47" i="4"/>
  <c r="B75" i="4"/>
  <c r="C9" i="3"/>
  <c r="D9" i="3" s="1"/>
  <c r="E9" i="3" s="1"/>
  <c r="F9" i="3" s="1"/>
  <c r="G9" i="3" s="1"/>
  <c r="H9" i="3" s="1"/>
  <c r="I9" i="3" s="1"/>
  <c r="J9" i="3" s="1"/>
  <c r="K9" i="3" s="1"/>
  <c r="L9" i="3" s="1"/>
  <c r="M9" i="3" s="1"/>
  <c r="C10" i="3"/>
  <c r="D10" i="3" s="1"/>
  <c r="E10" i="3" s="1"/>
  <c r="F10" i="3" s="1"/>
  <c r="G10" i="3" s="1"/>
  <c r="H10" i="3" s="1"/>
  <c r="I10" i="3" s="1"/>
  <c r="J10" i="3" s="1"/>
  <c r="K10" i="3" s="1"/>
  <c r="L10" i="3" s="1"/>
  <c r="M10" i="3" s="1"/>
  <c r="C12" i="3"/>
  <c r="D12" i="3" s="1"/>
  <c r="E12" i="3" s="1"/>
  <c r="F12" i="3" s="1"/>
  <c r="G12" i="3" s="1"/>
  <c r="H12" i="3" s="1"/>
  <c r="I12" i="3" s="1"/>
  <c r="J12" i="3" s="1"/>
  <c r="K12" i="3" s="1"/>
  <c r="L12" i="3" s="1"/>
  <c r="M12" i="3" s="1"/>
  <c r="C13" i="3"/>
  <c r="D13" i="3" s="1"/>
  <c r="E13" i="3" s="1"/>
  <c r="F13" i="3" s="1"/>
  <c r="G13" i="3" s="1"/>
  <c r="H13" i="3" s="1"/>
  <c r="I13" i="3" s="1"/>
  <c r="J13" i="3" s="1"/>
  <c r="K13" i="3" s="1"/>
  <c r="L13" i="3" s="1"/>
  <c r="M13" i="3" s="1"/>
  <c r="C14" i="3"/>
  <c r="D14" i="3" s="1"/>
  <c r="E14" i="3" s="1"/>
  <c r="F14" i="3" s="1"/>
  <c r="G14" i="3" s="1"/>
  <c r="H14" i="3" s="1"/>
  <c r="I14" i="3" s="1"/>
  <c r="J14" i="3" s="1"/>
  <c r="K14" i="3" s="1"/>
  <c r="L14" i="3" s="1"/>
  <c r="M14" i="3" s="1"/>
  <c r="C17" i="3"/>
  <c r="D17" i="3" s="1"/>
  <c r="E17" i="3" s="1"/>
  <c r="F17" i="3" s="1"/>
  <c r="G17" i="3" s="1"/>
  <c r="H17" i="3" s="1"/>
  <c r="I17" i="3" s="1"/>
  <c r="J17" i="3" s="1"/>
  <c r="K17" i="3" s="1"/>
  <c r="L17" i="3" s="1"/>
  <c r="M17" i="3" s="1"/>
  <c r="C18" i="3"/>
  <c r="D18" i="3" s="1"/>
  <c r="E18" i="3" s="1"/>
  <c r="F18" i="3" s="1"/>
  <c r="G18" i="3" s="1"/>
  <c r="H18" i="3" s="1"/>
  <c r="I18" i="3" s="1"/>
  <c r="J18" i="3" s="1"/>
  <c r="K18" i="3" s="1"/>
  <c r="L18" i="3" s="1"/>
  <c r="M18" i="3" s="1"/>
  <c r="C19" i="3"/>
  <c r="D19" i="3" s="1"/>
  <c r="E19" i="3" s="1"/>
  <c r="F19" i="3" s="1"/>
  <c r="G19" i="3" s="1"/>
  <c r="H19" i="3" s="1"/>
  <c r="I19" i="3" s="1"/>
  <c r="J19" i="3" s="1"/>
  <c r="K19" i="3" s="1"/>
  <c r="L19" i="3" s="1"/>
  <c r="M19" i="3" s="1"/>
  <c r="C21" i="3"/>
  <c r="D21" i="3" s="1"/>
  <c r="E21" i="3" s="1"/>
  <c r="F21" i="3" s="1"/>
  <c r="G21" i="3" s="1"/>
  <c r="H21" i="3" s="1"/>
  <c r="I21" i="3" s="1"/>
  <c r="J21" i="3" s="1"/>
  <c r="K21" i="3" s="1"/>
  <c r="L21" i="3" s="1"/>
  <c r="M21" i="3" s="1"/>
  <c r="C23" i="3"/>
  <c r="D23" i="3" s="1"/>
  <c r="E23" i="3" s="1"/>
  <c r="F23" i="3" s="1"/>
  <c r="G23" i="3" s="1"/>
  <c r="H23" i="3" s="1"/>
  <c r="I23" i="3" s="1"/>
  <c r="J23" i="3" s="1"/>
  <c r="K23" i="3" s="1"/>
  <c r="L23" i="3" s="1"/>
  <c r="M23" i="3" s="1"/>
  <c r="C25" i="3"/>
  <c r="D25" i="3" s="1"/>
  <c r="E25" i="3" s="1"/>
  <c r="F25" i="3" s="1"/>
  <c r="G25" i="3" s="1"/>
  <c r="H25" i="3" s="1"/>
  <c r="I25" i="3" s="1"/>
  <c r="J25" i="3" s="1"/>
  <c r="K25" i="3" s="1"/>
  <c r="L25" i="3" s="1"/>
  <c r="M25" i="3" s="1"/>
  <c r="C26" i="3"/>
  <c r="D26" i="3" s="1"/>
  <c r="E26" i="3" s="1"/>
  <c r="F26" i="3" s="1"/>
  <c r="G26" i="3" s="1"/>
  <c r="H26" i="3" s="1"/>
  <c r="I26" i="3" s="1"/>
  <c r="J26" i="3" s="1"/>
  <c r="K26" i="3" s="1"/>
  <c r="L26" i="3" s="1"/>
  <c r="M26" i="3" s="1"/>
  <c r="C27" i="3"/>
  <c r="D27" i="3" s="1"/>
  <c r="E27" i="3" s="1"/>
  <c r="F27" i="3" s="1"/>
  <c r="G27" i="3" s="1"/>
  <c r="H27" i="3" s="1"/>
  <c r="I27" i="3" s="1"/>
  <c r="J27" i="3" s="1"/>
  <c r="K27" i="3" s="1"/>
  <c r="L27" i="3" s="1"/>
  <c r="M27" i="3" s="1"/>
  <c r="C28" i="3"/>
  <c r="D28" i="3" s="1"/>
  <c r="E28" i="3" s="1"/>
  <c r="F28" i="3" s="1"/>
  <c r="G28" i="3" s="1"/>
  <c r="H28" i="3" s="1"/>
  <c r="I28" i="3" s="1"/>
  <c r="J28" i="3" s="1"/>
  <c r="K28" i="3" s="1"/>
  <c r="L28" i="3" s="1"/>
  <c r="M28" i="3" s="1"/>
  <c r="C29" i="3"/>
  <c r="D29" i="3" s="1"/>
  <c r="E29" i="3" s="1"/>
  <c r="F29" i="3" s="1"/>
  <c r="G29" i="3" s="1"/>
  <c r="H29" i="3" s="1"/>
  <c r="I29" i="3" s="1"/>
  <c r="J29" i="3" s="1"/>
  <c r="K29" i="3" s="1"/>
  <c r="L29" i="3" s="1"/>
  <c r="M29" i="3" s="1"/>
  <c r="C30" i="3"/>
  <c r="D30" i="3" s="1"/>
  <c r="E30" i="3" s="1"/>
  <c r="F30" i="3" s="1"/>
  <c r="G30" i="3" s="1"/>
  <c r="H30" i="3" s="1"/>
  <c r="I30" i="3" s="1"/>
  <c r="J30" i="3" s="1"/>
  <c r="K30" i="3" s="1"/>
  <c r="L30" i="3" s="1"/>
  <c r="M30" i="3" s="1"/>
  <c r="C31" i="3"/>
  <c r="D31" i="3" s="1"/>
  <c r="E31" i="3" s="1"/>
  <c r="F31" i="3" s="1"/>
  <c r="G31" i="3" s="1"/>
  <c r="H31" i="3" s="1"/>
  <c r="I31" i="3" s="1"/>
  <c r="J31" i="3" s="1"/>
  <c r="K31" i="3" s="1"/>
  <c r="L31" i="3" s="1"/>
  <c r="M31" i="3" s="1"/>
  <c r="C32" i="3"/>
  <c r="D32" i="3" s="1"/>
  <c r="E32" i="3" s="1"/>
  <c r="F32" i="3" s="1"/>
  <c r="G32" i="3" s="1"/>
  <c r="H32" i="3" s="1"/>
  <c r="I32" i="3" s="1"/>
  <c r="J32" i="3" s="1"/>
  <c r="K32" i="3" s="1"/>
  <c r="L32" i="3" s="1"/>
  <c r="M32" i="3" s="1"/>
  <c r="C33" i="3"/>
  <c r="D33" i="3" s="1"/>
  <c r="E33" i="3" s="1"/>
  <c r="F33" i="3" s="1"/>
  <c r="G33" i="3" s="1"/>
  <c r="H33" i="3" s="1"/>
  <c r="I33" i="3" s="1"/>
  <c r="J33" i="3" s="1"/>
  <c r="K33" i="3" s="1"/>
  <c r="L33" i="3" s="1"/>
  <c r="M33" i="3" s="1"/>
  <c r="C34" i="3"/>
  <c r="D34" i="3" s="1"/>
  <c r="E34" i="3" s="1"/>
  <c r="F34" i="3" s="1"/>
  <c r="G34" i="3" s="1"/>
  <c r="H34" i="3" s="1"/>
  <c r="I34" i="3" s="1"/>
  <c r="J34" i="3" s="1"/>
  <c r="K34" i="3" s="1"/>
  <c r="L34" i="3" s="1"/>
  <c r="M34" i="3" s="1"/>
  <c r="C35" i="3"/>
  <c r="D35" i="3" s="1"/>
  <c r="E35" i="3" s="1"/>
  <c r="F35" i="3" s="1"/>
  <c r="G35" i="3" s="1"/>
  <c r="H35" i="3" s="1"/>
  <c r="I35" i="3" s="1"/>
  <c r="J35" i="3" s="1"/>
  <c r="K35" i="3" s="1"/>
  <c r="L35" i="3" s="1"/>
  <c r="M35" i="3" s="1"/>
  <c r="C36" i="3"/>
  <c r="D36" i="3" s="1"/>
  <c r="E36" i="3" s="1"/>
  <c r="F36" i="3" s="1"/>
  <c r="G36" i="3" s="1"/>
  <c r="H36" i="3" s="1"/>
  <c r="I36" i="3" s="1"/>
  <c r="J36" i="3" s="1"/>
  <c r="K36" i="3" s="1"/>
  <c r="L36" i="3" s="1"/>
  <c r="M36" i="3" s="1"/>
  <c r="C37" i="3"/>
  <c r="D37" i="3" s="1"/>
  <c r="E37" i="3" s="1"/>
  <c r="F37" i="3" s="1"/>
  <c r="G37" i="3" s="1"/>
  <c r="H37" i="3" s="1"/>
  <c r="I37" i="3" s="1"/>
  <c r="J37" i="3" s="1"/>
  <c r="K37" i="3" s="1"/>
  <c r="L37" i="3" s="1"/>
  <c r="M37" i="3" s="1"/>
  <c r="C38" i="3"/>
  <c r="D38" i="3" s="1"/>
  <c r="E38" i="3" s="1"/>
  <c r="F38" i="3" s="1"/>
  <c r="G38" i="3" s="1"/>
  <c r="H38" i="3" s="1"/>
  <c r="I38" i="3" s="1"/>
  <c r="J38" i="3" s="1"/>
  <c r="K38" i="3" s="1"/>
  <c r="L38" i="3" s="1"/>
  <c r="M38" i="3" s="1"/>
  <c r="C39" i="3"/>
  <c r="D39" i="3" s="1"/>
  <c r="E39" i="3" s="1"/>
  <c r="F39" i="3" s="1"/>
  <c r="G39" i="3" s="1"/>
  <c r="H39" i="3" s="1"/>
  <c r="I39" i="3" s="1"/>
  <c r="J39" i="3" s="1"/>
  <c r="K39" i="3" s="1"/>
  <c r="L39" i="3" s="1"/>
  <c r="M39" i="3" s="1"/>
  <c r="C41" i="3"/>
  <c r="D41" i="3" s="1"/>
  <c r="E41" i="3" s="1"/>
  <c r="F41" i="3" s="1"/>
  <c r="G41" i="3" s="1"/>
  <c r="H41" i="3" s="1"/>
  <c r="I41" i="3" s="1"/>
  <c r="J41" i="3" s="1"/>
  <c r="K41" i="3" s="1"/>
  <c r="L41" i="3" s="1"/>
  <c r="M41" i="3" s="1"/>
  <c r="C42" i="3"/>
  <c r="D42" i="3" s="1"/>
  <c r="E42" i="3" s="1"/>
  <c r="F42" i="3" s="1"/>
  <c r="G42" i="3" s="1"/>
  <c r="H42" i="3" s="1"/>
  <c r="I42" i="3" s="1"/>
  <c r="J42" i="3" s="1"/>
  <c r="K42" i="3" s="1"/>
  <c r="L42" i="3" s="1"/>
  <c r="M42" i="3" s="1"/>
  <c r="C43" i="3"/>
  <c r="D43" i="3" s="1"/>
  <c r="E43" i="3" s="1"/>
  <c r="F43" i="3" s="1"/>
  <c r="G43" i="3" s="1"/>
  <c r="H43" i="3" s="1"/>
  <c r="I43" i="3" s="1"/>
  <c r="J43" i="3" s="1"/>
  <c r="K43" i="3" s="1"/>
  <c r="L43" i="3" s="1"/>
  <c r="M43" i="3" s="1"/>
  <c r="C44" i="3"/>
  <c r="D44" i="3" s="1"/>
  <c r="E44" i="3" s="1"/>
  <c r="F44" i="3" s="1"/>
  <c r="G44" i="3" s="1"/>
  <c r="H44" i="3" s="1"/>
  <c r="I44" i="3" s="1"/>
  <c r="J44" i="3" s="1"/>
  <c r="K44" i="3" s="1"/>
  <c r="L44" i="3" s="1"/>
  <c r="M44" i="3" s="1"/>
  <c r="C45" i="3"/>
  <c r="D45" i="3" s="1"/>
  <c r="E45" i="3" s="1"/>
  <c r="F45" i="3" s="1"/>
  <c r="G45" i="3" s="1"/>
  <c r="H45" i="3" s="1"/>
  <c r="I45" i="3" s="1"/>
  <c r="J45" i="3" s="1"/>
  <c r="K45" i="3" s="1"/>
  <c r="L45" i="3" s="1"/>
  <c r="M45" i="3" s="1"/>
  <c r="C46" i="3"/>
  <c r="D46" i="3" s="1"/>
  <c r="E46" i="3" s="1"/>
  <c r="F46" i="3" s="1"/>
  <c r="G46" i="3" s="1"/>
  <c r="H46" i="3" s="1"/>
  <c r="I46" i="3" s="1"/>
  <c r="J46" i="3" s="1"/>
  <c r="K46" i="3" s="1"/>
  <c r="L46" i="3" s="1"/>
  <c r="M46" i="3" s="1"/>
  <c r="C47" i="3"/>
  <c r="D47" i="3" s="1"/>
  <c r="E47" i="3" s="1"/>
  <c r="F47" i="3" s="1"/>
  <c r="G47" i="3" s="1"/>
  <c r="H47" i="3" s="1"/>
  <c r="I47" i="3" s="1"/>
  <c r="J47" i="3" s="1"/>
  <c r="K47" i="3" s="1"/>
  <c r="L47" i="3" s="1"/>
  <c r="M47" i="3" s="1"/>
  <c r="C48" i="3"/>
  <c r="D48" i="3" s="1"/>
  <c r="E48" i="3" s="1"/>
  <c r="F48" i="3" s="1"/>
  <c r="G48" i="3" s="1"/>
  <c r="H48" i="3" s="1"/>
  <c r="I48" i="3" s="1"/>
  <c r="J48" i="3" s="1"/>
  <c r="K48" i="3" s="1"/>
  <c r="L48" i="3" s="1"/>
  <c r="M48" i="3" s="1"/>
  <c r="C49" i="3"/>
  <c r="D49" i="3" s="1"/>
  <c r="E49" i="3" s="1"/>
  <c r="F49" i="3" s="1"/>
  <c r="G49" i="3" s="1"/>
  <c r="H49" i="3" s="1"/>
  <c r="I49" i="3" s="1"/>
  <c r="J49" i="3" s="1"/>
  <c r="K49" i="3" s="1"/>
  <c r="L49" i="3" s="1"/>
  <c r="M49" i="3" s="1"/>
  <c r="C50" i="3"/>
  <c r="D50" i="3" s="1"/>
  <c r="E50" i="3" s="1"/>
  <c r="F50" i="3" s="1"/>
  <c r="G50" i="3" s="1"/>
  <c r="H50" i="3" s="1"/>
  <c r="I50" i="3" s="1"/>
  <c r="J50" i="3" s="1"/>
  <c r="K50" i="3" s="1"/>
  <c r="L50" i="3" s="1"/>
  <c r="M50" i="3" s="1"/>
  <c r="C52" i="3"/>
  <c r="D52" i="3" s="1"/>
  <c r="E52" i="3" s="1"/>
  <c r="F52" i="3" s="1"/>
  <c r="G52" i="3" s="1"/>
  <c r="H52" i="3" s="1"/>
  <c r="I52" i="3" s="1"/>
  <c r="J52" i="3" s="1"/>
  <c r="K52" i="3" s="1"/>
  <c r="L52" i="3" s="1"/>
  <c r="M52" i="3" s="1"/>
  <c r="C53" i="3"/>
  <c r="D53" i="3" s="1"/>
  <c r="E53" i="3" s="1"/>
  <c r="F53" i="3" s="1"/>
  <c r="G53" i="3" s="1"/>
  <c r="H53" i="3" s="1"/>
  <c r="I53" i="3" s="1"/>
  <c r="J53" i="3" s="1"/>
  <c r="K53" i="3" s="1"/>
  <c r="L53" i="3" s="1"/>
  <c r="M53" i="3" s="1"/>
  <c r="C54" i="3"/>
  <c r="D54" i="3" s="1"/>
  <c r="E54" i="3" s="1"/>
  <c r="F54" i="3" s="1"/>
  <c r="G54" i="3" s="1"/>
  <c r="H54" i="3" s="1"/>
  <c r="I54" i="3" s="1"/>
  <c r="J54" i="3" s="1"/>
  <c r="K54" i="3" s="1"/>
  <c r="L54" i="3" s="1"/>
  <c r="M54" i="3" s="1"/>
  <c r="C55" i="3"/>
  <c r="D55" i="3" s="1"/>
  <c r="E55" i="3" s="1"/>
  <c r="F55" i="3" s="1"/>
  <c r="G55" i="3" s="1"/>
  <c r="H55" i="3" s="1"/>
  <c r="I55" i="3" s="1"/>
  <c r="J55" i="3" s="1"/>
  <c r="K55" i="3" s="1"/>
  <c r="L55" i="3" s="1"/>
  <c r="M55" i="3" s="1"/>
  <c r="C56" i="3"/>
  <c r="D56" i="3" s="1"/>
  <c r="E56" i="3" s="1"/>
  <c r="F56" i="3" s="1"/>
  <c r="G56" i="3" s="1"/>
  <c r="H56" i="3" s="1"/>
  <c r="I56" i="3" s="1"/>
  <c r="J56" i="3" s="1"/>
  <c r="K56" i="3" s="1"/>
  <c r="L56" i="3" s="1"/>
  <c r="M56" i="3" s="1"/>
  <c r="C57" i="3"/>
  <c r="D57" i="3" s="1"/>
  <c r="E57" i="3" s="1"/>
  <c r="F57" i="3" s="1"/>
  <c r="G57" i="3" s="1"/>
  <c r="H57" i="3" s="1"/>
  <c r="I57" i="3" s="1"/>
  <c r="J57" i="3" s="1"/>
  <c r="K57" i="3" s="1"/>
  <c r="L57" i="3" s="1"/>
  <c r="M57" i="3" s="1"/>
  <c r="C59" i="3"/>
  <c r="D59" i="3" s="1"/>
  <c r="E59" i="3" s="1"/>
  <c r="F59" i="3" s="1"/>
  <c r="G59" i="3" s="1"/>
  <c r="H59" i="3" s="1"/>
  <c r="I59" i="3" s="1"/>
  <c r="J59" i="3" s="1"/>
  <c r="K59" i="3" s="1"/>
  <c r="L59" i="3" s="1"/>
  <c r="M59" i="3" s="1"/>
  <c r="C60" i="3"/>
  <c r="D60" i="3" s="1"/>
  <c r="E60" i="3" s="1"/>
  <c r="F60" i="3" s="1"/>
  <c r="G60" i="3" s="1"/>
  <c r="H60" i="3" s="1"/>
  <c r="I60" i="3" s="1"/>
  <c r="J60" i="3" s="1"/>
  <c r="K60" i="3" s="1"/>
  <c r="L60" i="3" s="1"/>
  <c r="M60" i="3" s="1"/>
  <c r="C61" i="3"/>
  <c r="D61" i="3" s="1"/>
  <c r="E61" i="3" s="1"/>
  <c r="F61" i="3" s="1"/>
  <c r="G61" i="3" s="1"/>
  <c r="H61" i="3" s="1"/>
  <c r="I61" i="3" s="1"/>
  <c r="J61" i="3" s="1"/>
  <c r="K61" i="3" s="1"/>
  <c r="L61" i="3" s="1"/>
  <c r="M61" i="3" s="1"/>
  <c r="C62" i="3"/>
  <c r="D62" i="3" s="1"/>
  <c r="E62" i="3" s="1"/>
  <c r="F62" i="3" s="1"/>
  <c r="G62" i="3" s="1"/>
  <c r="H62" i="3" s="1"/>
  <c r="I62" i="3" s="1"/>
  <c r="J62" i="3" s="1"/>
  <c r="K62" i="3" s="1"/>
  <c r="L62" i="3" s="1"/>
  <c r="M62" i="3" s="1"/>
  <c r="C64" i="3"/>
  <c r="D64" i="3" s="1"/>
  <c r="E64" i="3" s="1"/>
  <c r="F64" i="3" s="1"/>
  <c r="G64" i="3" s="1"/>
  <c r="H64" i="3" s="1"/>
  <c r="I64" i="3" s="1"/>
  <c r="J64" i="3" s="1"/>
  <c r="K64" i="3" s="1"/>
  <c r="L64" i="3" s="1"/>
  <c r="M64" i="3" s="1"/>
  <c r="C65" i="3"/>
  <c r="D65" i="3" s="1"/>
  <c r="E65" i="3" s="1"/>
  <c r="F65" i="3" s="1"/>
  <c r="G65" i="3" s="1"/>
  <c r="H65" i="3" s="1"/>
  <c r="I65" i="3" s="1"/>
  <c r="J65" i="3" s="1"/>
  <c r="K65" i="3" s="1"/>
  <c r="L65" i="3" s="1"/>
  <c r="M65" i="3" s="1"/>
  <c r="C66" i="3"/>
  <c r="D66" i="3" s="1"/>
  <c r="E66" i="3" s="1"/>
  <c r="F66" i="3" s="1"/>
  <c r="G66" i="3" s="1"/>
  <c r="H66" i="3" s="1"/>
  <c r="I66" i="3" s="1"/>
  <c r="J66" i="3" s="1"/>
  <c r="K66" i="3" s="1"/>
  <c r="L66" i="3" s="1"/>
  <c r="M66" i="3" s="1"/>
  <c r="C67" i="3"/>
  <c r="D67" i="3" s="1"/>
  <c r="E67" i="3" s="1"/>
  <c r="F67" i="3" s="1"/>
  <c r="G67" i="3" s="1"/>
  <c r="H67" i="3" s="1"/>
  <c r="I67" i="3" s="1"/>
  <c r="J67" i="3" s="1"/>
  <c r="K67" i="3" s="1"/>
  <c r="L67" i="3" s="1"/>
  <c r="M67" i="3" s="1"/>
  <c r="C68" i="3"/>
  <c r="D68" i="3" s="1"/>
  <c r="E68" i="3" s="1"/>
  <c r="F68" i="3" s="1"/>
  <c r="G68" i="3" s="1"/>
  <c r="H68" i="3" s="1"/>
  <c r="I68" i="3" s="1"/>
  <c r="J68" i="3" s="1"/>
  <c r="K68" i="3" s="1"/>
  <c r="L68" i="3" s="1"/>
  <c r="M68" i="3" s="1"/>
  <c r="C69" i="3"/>
  <c r="D69" i="3" s="1"/>
  <c r="E69" i="3" s="1"/>
  <c r="F69" i="3" s="1"/>
  <c r="G69" i="3" s="1"/>
  <c r="H69" i="3" s="1"/>
  <c r="I69" i="3" s="1"/>
  <c r="J69" i="3" s="1"/>
  <c r="K69" i="3" s="1"/>
  <c r="L69" i="3" s="1"/>
  <c r="M69" i="3" s="1"/>
  <c r="C70" i="3"/>
  <c r="D70" i="3" s="1"/>
  <c r="E70" i="3" s="1"/>
  <c r="F70" i="3" s="1"/>
  <c r="G70" i="3" s="1"/>
  <c r="H70" i="3" s="1"/>
  <c r="I70" i="3" s="1"/>
  <c r="J70" i="3" s="1"/>
  <c r="K70" i="3" s="1"/>
  <c r="L70" i="3" s="1"/>
  <c r="M70" i="3" s="1"/>
  <c r="C72" i="3"/>
  <c r="D72" i="3" s="1"/>
  <c r="E72" i="3" s="1"/>
  <c r="F72" i="3" s="1"/>
  <c r="G72" i="3" s="1"/>
  <c r="H72" i="3" s="1"/>
  <c r="I72" i="3" s="1"/>
  <c r="J72" i="3" s="1"/>
  <c r="K72" i="3" s="1"/>
  <c r="L72" i="3" s="1"/>
  <c r="M72" i="3" s="1"/>
  <c r="C73" i="3"/>
  <c r="D73" i="3" s="1"/>
  <c r="E73" i="3" s="1"/>
  <c r="F73" i="3" s="1"/>
  <c r="G73" i="3" s="1"/>
  <c r="H73" i="3" s="1"/>
  <c r="I73" i="3" s="1"/>
  <c r="J73" i="3" s="1"/>
  <c r="K73" i="3" s="1"/>
  <c r="L73" i="3" s="1"/>
  <c r="M73" i="3" s="1"/>
  <c r="C74" i="3"/>
  <c r="D74" i="3" s="1"/>
  <c r="E74" i="3" s="1"/>
  <c r="F74" i="3" s="1"/>
  <c r="G74" i="3" s="1"/>
  <c r="H74" i="3" s="1"/>
  <c r="I74" i="3" s="1"/>
  <c r="J74" i="3" s="1"/>
  <c r="K74" i="3" s="1"/>
  <c r="L74" i="3" s="1"/>
  <c r="M74" i="3" s="1"/>
  <c r="C75" i="3"/>
  <c r="D75" i="3" s="1"/>
  <c r="E75" i="3" s="1"/>
  <c r="F75" i="3" s="1"/>
  <c r="G75" i="3" s="1"/>
  <c r="H75" i="3" s="1"/>
  <c r="I75" i="3" s="1"/>
  <c r="J75" i="3" s="1"/>
  <c r="K75" i="3" s="1"/>
  <c r="L75" i="3" s="1"/>
  <c r="M75" i="3" s="1"/>
  <c r="C76" i="3"/>
  <c r="D76" i="3" s="1"/>
  <c r="E76" i="3" s="1"/>
  <c r="F76" i="3" s="1"/>
  <c r="G76" i="3" s="1"/>
  <c r="H76" i="3" s="1"/>
  <c r="I76" i="3" s="1"/>
  <c r="J76" i="3" s="1"/>
  <c r="K76" i="3" s="1"/>
  <c r="L76" i="3" s="1"/>
  <c r="M76" i="3" s="1"/>
  <c r="C77" i="3"/>
  <c r="D77" i="3" s="1"/>
  <c r="E77" i="3" s="1"/>
  <c r="F77" i="3" s="1"/>
  <c r="G77" i="3" s="1"/>
  <c r="H77" i="3" s="1"/>
  <c r="I77" i="3" s="1"/>
  <c r="J77" i="3" s="1"/>
  <c r="K77" i="3" s="1"/>
  <c r="L77" i="3" s="1"/>
  <c r="M77" i="3" s="1"/>
  <c r="C79" i="3"/>
  <c r="D79" i="3" s="1"/>
  <c r="E79" i="3" s="1"/>
  <c r="F79" i="3" s="1"/>
  <c r="G79" i="3" s="1"/>
  <c r="H79" i="3" s="1"/>
  <c r="I79" i="3" s="1"/>
  <c r="J79" i="3" s="1"/>
  <c r="K79" i="3" s="1"/>
  <c r="L79" i="3" s="1"/>
  <c r="M79" i="3" s="1"/>
  <c r="C81" i="3"/>
  <c r="D81" i="3" s="1"/>
  <c r="E81" i="3" s="1"/>
  <c r="F81" i="3" s="1"/>
  <c r="G81" i="3" s="1"/>
  <c r="H81" i="3" s="1"/>
  <c r="I81" i="3" s="1"/>
  <c r="J81" i="3" s="1"/>
  <c r="K81" i="3" s="1"/>
  <c r="L81" i="3" s="1"/>
  <c r="M81" i="3" s="1"/>
  <c r="C82" i="3"/>
  <c r="D82" i="3" s="1"/>
  <c r="E82" i="3" s="1"/>
  <c r="F82" i="3" s="1"/>
  <c r="G82" i="3" s="1"/>
  <c r="H82" i="3" s="1"/>
  <c r="I82" i="3" s="1"/>
  <c r="J82" i="3" s="1"/>
  <c r="K82" i="3" s="1"/>
  <c r="L82" i="3" s="1"/>
  <c r="M82" i="3" s="1"/>
  <c r="C83" i="3"/>
  <c r="D83" i="3" s="1"/>
  <c r="E83" i="3" s="1"/>
  <c r="F83" i="3" s="1"/>
  <c r="G83" i="3" s="1"/>
  <c r="H83" i="3" s="1"/>
  <c r="I83" i="3" s="1"/>
  <c r="J83" i="3" s="1"/>
  <c r="K83" i="3" s="1"/>
  <c r="L83" i="3" s="1"/>
  <c r="M83" i="3" s="1"/>
  <c r="C84" i="3"/>
  <c r="D84" i="3" s="1"/>
  <c r="E84" i="3" s="1"/>
  <c r="F84" i="3" s="1"/>
  <c r="G84" i="3" s="1"/>
  <c r="H84" i="3" s="1"/>
  <c r="I84" i="3" s="1"/>
  <c r="J84" i="3" s="1"/>
  <c r="K84" i="3" s="1"/>
  <c r="L84" i="3" s="1"/>
  <c r="M84" i="3" s="1"/>
  <c r="C85" i="3"/>
  <c r="D85" i="3" s="1"/>
  <c r="E85" i="3" s="1"/>
  <c r="F85" i="3" s="1"/>
  <c r="G85" i="3" s="1"/>
  <c r="H85" i="3" s="1"/>
  <c r="I85" i="3" s="1"/>
  <c r="J85" i="3" s="1"/>
  <c r="K85" i="3" s="1"/>
  <c r="L85" i="3" s="1"/>
  <c r="M85" i="3" s="1"/>
  <c r="C86" i="3"/>
  <c r="D86" i="3" s="1"/>
  <c r="E86" i="3" s="1"/>
  <c r="F86" i="3" s="1"/>
  <c r="G86" i="3" s="1"/>
  <c r="H86" i="3" s="1"/>
  <c r="I86" i="3" s="1"/>
  <c r="J86" i="3" s="1"/>
  <c r="K86" i="3" s="1"/>
  <c r="L86" i="3" s="1"/>
  <c r="M86" i="3" s="1"/>
  <c r="C87" i="3"/>
  <c r="D87" i="3" s="1"/>
  <c r="E87" i="3" s="1"/>
  <c r="F87" i="3" s="1"/>
  <c r="G87" i="3" s="1"/>
  <c r="H87" i="3" s="1"/>
  <c r="I87" i="3" s="1"/>
  <c r="J87" i="3" s="1"/>
  <c r="K87" i="3" s="1"/>
  <c r="L87" i="3" s="1"/>
  <c r="M87" i="3" s="1"/>
  <c r="C88" i="3"/>
  <c r="D88" i="3" s="1"/>
  <c r="E88" i="3" s="1"/>
  <c r="F88" i="3" s="1"/>
  <c r="G88" i="3" s="1"/>
  <c r="H88" i="3" s="1"/>
  <c r="I88" i="3" s="1"/>
  <c r="J88" i="3" s="1"/>
  <c r="K88" i="3" s="1"/>
  <c r="L88" i="3" s="1"/>
  <c r="M88" i="3" s="1"/>
  <c r="C89" i="3"/>
  <c r="D89" i="3" s="1"/>
  <c r="E89" i="3" s="1"/>
  <c r="F89" i="3" s="1"/>
  <c r="G89" i="3" s="1"/>
  <c r="H89" i="3" s="1"/>
  <c r="I89" i="3" s="1"/>
  <c r="J89" i="3" s="1"/>
  <c r="K89" i="3" s="1"/>
  <c r="L89" i="3" s="1"/>
  <c r="M89" i="3" s="1"/>
  <c r="C90" i="3"/>
  <c r="D90" i="3" s="1"/>
  <c r="E90" i="3" s="1"/>
  <c r="F90" i="3" s="1"/>
  <c r="G90" i="3" s="1"/>
  <c r="H90" i="3" s="1"/>
  <c r="I90" i="3" s="1"/>
  <c r="J90" i="3" s="1"/>
  <c r="K90" i="3" s="1"/>
  <c r="L90" i="3" s="1"/>
  <c r="M90" i="3" s="1"/>
  <c r="C92" i="3"/>
  <c r="D92" i="3" s="1"/>
  <c r="E92" i="3" s="1"/>
  <c r="F92" i="3" s="1"/>
  <c r="G92" i="3" s="1"/>
  <c r="H92" i="3" s="1"/>
  <c r="I92" i="3" s="1"/>
  <c r="J92" i="3" s="1"/>
  <c r="K92" i="3" s="1"/>
  <c r="L92" i="3" s="1"/>
  <c r="M92" i="3" s="1"/>
  <c r="C93" i="3"/>
  <c r="D93" i="3" s="1"/>
  <c r="E93" i="3" s="1"/>
  <c r="F93" i="3" s="1"/>
  <c r="G93" i="3" s="1"/>
  <c r="H93" i="3" s="1"/>
  <c r="I93" i="3" s="1"/>
  <c r="J93" i="3" s="1"/>
  <c r="K93" i="3" s="1"/>
  <c r="L93" i="3" s="1"/>
  <c r="M93" i="3" s="1"/>
  <c r="C94" i="3"/>
  <c r="D94" i="3" s="1"/>
  <c r="E94" i="3" s="1"/>
  <c r="F94" i="3" s="1"/>
  <c r="G94" i="3" s="1"/>
  <c r="H94" i="3" s="1"/>
  <c r="I94" i="3" s="1"/>
  <c r="J94" i="3" s="1"/>
  <c r="K94" i="3" s="1"/>
  <c r="L94" i="3" s="1"/>
  <c r="M94" i="3" s="1"/>
  <c r="C8" i="3"/>
  <c r="D8" i="3" s="1"/>
  <c r="E8" i="3" s="1"/>
  <c r="F8" i="3" s="1"/>
  <c r="G8" i="3" s="1"/>
  <c r="H8" i="3" s="1"/>
  <c r="I8" i="3" s="1"/>
  <c r="J8" i="3" s="1"/>
  <c r="K8" i="3" s="1"/>
  <c r="L8" i="3" s="1"/>
  <c r="M8" i="3" s="1"/>
  <c r="C95" i="3"/>
  <c r="D95" i="3" s="1"/>
  <c r="E95" i="3" s="1"/>
  <c r="F95" i="3" s="1"/>
  <c r="G95" i="3" s="1"/>
  <c r="H95" i="3" s="1"/>
  <c r="I95" i="3" s="1"/>
  <c r="J95" i="3" s="1"/>
  <c r="K95" i="3" s="1"/>
  <c r="L95" i="3" s="1"/>
  <c r="M95" i="3" s="1"/>
  <c r="B91" i="3"/>
  <c r="C91" i="3" s="1"/>
  <c r="D91" i="3" s="1"/>
  <c r="E91" i="3" s="1"/>
  <c r="F91" i="3" s="1"/>
  <c r="G91" i="3" s="1"/>
  <c r="H91" i="3" s="1"/>
  <c r="I91" i="3" s="1"/>
  <c r="J91" i="3" s="1"/>
  <c r="K91" i="3" s="1"/>
  <c r="L91" i="3" s="1"/>
  <c r="M91" i="3" s="1"/>
  <c r="B78" i="3"/>
  <c r="C78" i="3" s="1"/>
  <c r="D78" i="3" s="1"/>
  <c r="E78" i="3" s="1"/>
  <c r="F78" i="3" s="1"/>
  <c r="G78" i="3" s="1"/>
  <c r="H78" i="3" s="1"/>
  <c r="I78" i="3" s="1"/>
  <c r="J78" i="3" s="1"/>
  <c r="K78" i="3" s="1"/>
  <c r="L78" i="3" s="1"/>
  <c r="M78" i="3" s="1"/>
  <c r="B71" i="3"/>
  <c r="B63" i="3"/>
  <c r="C63" i="3" s="1"/>
  <c r="D63" i="3" s="1"/>
  <c r="E63" i="3" s="1"/>
  <c r="F63" i="3" s="1"/>
  <c r="G63" i="3" s="1"/>
  <c r="H63" i="3" s="1"/>
  <c r="I63" i="3" s="1"/>
  <c r="J63" i="3" s="1"/>
  <c r="K63" i="3" s="1"/>
  <c r="L63" i="3" s="1"/>
  <c r="M63" i="3" s="1"/>
  <c r="B58" i="3"/>
  <c r="C58" i="3" s="1"/>
  <c r="D58" i="3" s="1"/>
  <c r="E58" i="3" s="1"/>
  <c r="F58" i="3" s="1"/>
  <c r="G58" i="3" s="1"/>
  <c r="H58" i="3" s="1"/>
  <c r="I58" i="3" s="1"/>
  <c r="J58" i="3" s="1"/>
  <c r="K58" i="3" s="1"/>
  <c r="L58" i="3" s="1"/>
  <c r="M58" i="3" s="1"/>
  <c r="B51" i="3"/>
  <c r="C51" i="3" s="1"/>
  <c r="D51" i="3" s="1"/>
  <c r="E51" i="3" s="1"/>
  <c r="F51" i="3" s="1"/>
  <c r="G51" i="3" s="1"/>
  <c r="H51" i="3" s="1"/>
  <c r="I51" i="3" s="1"/>
  <c r="J51" i="3" s="1"/>
  <c r="K51" i="3" s="1"/>
  <c r="L51" i="3" s="1"/>
  <c r="M51" i="3" s="1"/>
  <c r="B40" i="3"/>
  <c r="C40" i="3" s="1"/>
  <c r="D40" i="3" s="1"/>
  <c r="E40" i="3" s="1"/>
  <c r="F40" i="3" s="1"/>
  <c r="G40" i="3" s="1"/>
  <c r="H40" i="3" s="1"/>
  <c r="I40" i="3" s="1"/>
  <c r="J40" i="3" s="1"/>
  <c r="K40" i="3" s="1"/>
  <c r="L40" i="3" s="1"/>
  <c r="M40" i="3" s="1"/>
  <c r="B22" i="3"/>
  <c r="C22" i="3" s="1"/>
  <c r="D22" i="3" s="1"/>
  <c r="E22" i="3" s="1"/>
  <c r="F22" i="3" s="1"/>
  <c r="G22" i="3" s="1"/>
  <c r="H22" i="3" s="1"/>
  <c r="I22" i="3" s="1"/>
  <c r="J22" i="3" s="1"/>
  <c r="K22" i="3" s="1"/>
  <c r="L22" i="3" s="1"/>
  <c r="M22" i="3" s="1"/>
  <c r="B20" i="3"/>
  <c r="C20" i="3" s="1"/>
  <c r="D20" i="3" s="1"/>
  <c r="E20" i="3" s="1"/>
  <c r="F20" i="3" s="1"/>
  <c r="G20" i="3" s="1"/>
  <c r="H20" i="3" s="1"/>
  <c r="I20" i="3" s="1"/>
  <c r="J20" i="3" s="1"/>
  <c r="K20" i="3" s="1"/>
  <c r="L20" i="3" s="1"/>
  <c r="M20" i="3" s="1"/>
  <c r="B15" i="3"/>
  <c r="C15" i="3" s="1"/>
  <c r="D15" i="3" s="1"/>
  <c r="E15" i="3" s="1"/>
  <c r="F15" i="3" s="1"/>
  <c r="G15" i="3" s="1"/>
  <c r="H15" i="3" s="1"/>
  <c r="I15" i="3" s="1"/>
  <c r="J15" i="3" s="1"/>
  <c r="K15" i="3" s="1"/>
  <c r="L15" i="3" s="1"/>
  <c r="M15" i="3" s="1"/>
  <c r="B11" i="3"/>
  <c r="C93" i="4" l="1"/>
  <c r="D93" i="4" s="1"/>
  <c r="E93" i="4" s="1"/>
  <c r="C47" i="4"/>
  <c r="D47" i="4" s="1"/>
  <c r="E47" i="4" s="1"/>
  <c r="F91" i="4"/>
  <c r="C92" i="4"/>
  <c r="D92" i="4" s="1"/>
  <c r="E92" i="4" s="1"/>
  <c r="C91" i="4"/>
  <c r="D91" i="4" s="1"/>
  <c r="E91" i="4" s="1"/>
  <c r="C75" i="4"/>
  <c r="D75" i="4" s="1"/>
  <c r="E75" i="4" s="1"/>
  <c r="C90" i="4"/>
  <c r="D90" i="4" s="1"/>
  <c r="E90" i="4" s="1"/>
  <c r="B87" i="4"/>
  <c r="B63" i="4"/>
  <c r="B43" i="4"/>
  <c r="B83" i="4"/>
  <c r="B59" i="4"/>
  <c r="B23" i="4"/>
  <c r="B79" i="4"/>
  <c r="B55" i="4"/>
  <c r="B19" i="4"/>
  <c r="B51" i="4"/>
  <c r="B39" i="4"/>
  <c r="B35" i="4"/>
  <c r="B31" i="4"/>
  <c r="B27" i="4"/>
  <c r="B15" i="4"/>
  <c r="B8" i="4"/>
  <c r="B86" i="4"/>
  <c r="B82" i="4"/>
  <c r="B78" i="4"/>
  <c r="B74" i="4"/>
  <c r="B70" i="4"/>
  <c r="B66" i="4"/>
  <c r="B62" i="4"/>
  <c r="B58" i="4"/>
  <c r="B54" i="4"/>
  <c r="B50" i="4"/>
  <c r="B46" i="4"/>
  <c r="B42" i="4"/>
  <c r="B38" i="4"/>
  <c r="B34" i="4"/>
  <c r="B30" i="4"/>
  <c r="B26" i="4"/>
  <c r="B22" i="4"/>
  <c r="B18" i="4"/>
  <c r="B14" i="4"/>
  <c r="B10" i="4"/>
  <c r="B67" i="4"/>
  <c r="B89" i="4"/>
  <c r="B85" i="4"/>
  <c r="B81" i="4"/>
  <c r="B77" i="4"/>
  <c r="B73" i="4"/>
  <c r="B69" i="4"/>
  <c r="B65" i="4"/>
  <c r="B61" i="4"/>
  <c r="B57" i="4"/>
  <c r="B53" i="4"/>
  <c r="B49" i="4"/>
  <c r="B45" i="4"/>
  <c r="B41" i="4"/>
  <c r="B37" i="4"/>
  <c r="B33" i="4"/>
  <c r="B29" i="4"/>
  <c r="B25" i="4"/>
  <c r="B21" i="4"/>
  <c r="B17" i="4"/>
  <c r="B13" i="4"/>
  <c r="B9" i="4"/>
  <c r="B16" i="3"/>
  <c r="B80" i="3"/>
  <c r="B96" i="3" s="1"/>
  <c r="C96" i="3" s="1"/>
  <c r="D96" i="3" s="1"/>
  <c r="E96" i="3" s="1"/>
  <c r="F96" i="3" s="1"/>
  <c r="G96" i="3" s="1"/>
  <c r="H96" i="3" s="1"/>
  <c r="I96" i="3" s="1"/>
  <c r="J96" i="3" s="1"/>
  <c r="K96" i="3" s="1"/>
  <c r="L96" i="3" s="1"/>
  <c r="M96" i="3" s="1"/>
  <c r="B88" i="4"/>
  <c r="B84" i="4"/>
  <c r="B76" i="4"/>
  <c r="B72" i="4"/>
  <c r="B68" i="4"/>
  <c r="B64" i="4"/>
  <c r="B60" i="4"/>
  <c r="B56" i="4"/>
  <c r="B52" i="4"/>
  <c r="B48" i="4"/>
  <c r="B44" i="4"/>
  <c r="B40" i="4"/>
  <c r="B36" i="4"/>
  <c r="B32" i="4"/>
  <c r="B28" i="4"/>
  <c r="B20" i="4"/>
  <c r="B12" i="4"/>
  <c r="C71" i="3"/>
  <c r="C11" i="3"/>
  <c r="C16" i="3"/>
  <c r="D16" i="3" s="1"/>
  <c r="E16" i="3" s="1"/>
  <c r="F16" i="3" s="1"/>
  <c r="G16" i="3" s="1"/>
  <c r="H16" i="3" s="1"/>
  <c r="I16" i="3" s="1"/>
  <c r="J16" i="3" s="1"/>
  <c r="K16" i="3" s="1"/>
  <c r="L16" i="3" s="1"/>
  <c r="M16" i="3" s="1"/>
  <c r="F75" i="4" l="1"/>
  <c r="F93" i="4"/>
  <c r="C48" i="4"/>
  <c r="D48" i="4" s="1"/>
  <c r="E48" i="4" s="1"/>
  <c r="C12" i="4"/>
  <c r="D12" i="4" s="1"/>
  <c r="E12" i="4" s="1"/>
  <c r="C52" i="4"/>
  <c r="D52" i="4" s="1"/>
  <c r="E52" i="4" s="1"/>
  <c r="C88" i="4"/>
  <c r="D88" i="4" s="1"/>
  <c r="E88" i="4" s="1"/>
  <c r="C29" i="4"/>
  <c r="D29" i="4" s="1"/>
  <c r="E29" i="4" s="1"/>
  <c r="C45" i="4"/>
  <c r="D45" i="4" s="1"/>
  <c r="E45" i="4" s="1"/>
  <c r="F45" i="4" s="1"/>
  <c r="C77" i="4"/>
  <c r="D77" i="4" s="1"/>
  <c r="E77" i="4" s="1"/>
  <c r="C22" i="4"/>
  <c r="D22" i="4" s="1"/>
  <c r="E22" i="4" s="1"/>
  <c r="C38" i="4"/>
  <c r="D38" i="4" s="1"/>
  <c r="E38" i="4" s="1"/>
  <c r="C70" i="4"/>
  <c r="D70" i="4" s="1"/>
  <c r="E70" i="4" s="1"/>
  <c r="F70" i="4"/>
  <c r="C86" i="4"/>
  <c r="D86" i="4" s="1"/>
  <c r="E86" i="4" s="1"/>
  <c r="C19" i="4"/>
  <c r="D19" i="4" s="1"/>
  <c r="E19" i="4" s="1"/>
  <c r="C59" i="4"/>
  <c r="D59" i="4" s="1"/>
  <c r="E59" i="4" s="1"/>
  <c r="C87" i="4"/>
  <c r="D87" i="4" s="1"/>
  <c r="E87" i="4" s="1"/>
  <c r="F20" i="4"/>
  <c r="C20" i="4"/>
  <c r="D20" i="4" s="1"/>
  <c r="E20" i="4" s="1"/>
  <c r="C40" i="4"/>
  <c r="D40" i="4" s="1"/>
  <c r="E40" i="4" s="1"/>
  <c r="C56" i="4"/>
  <c r="D56" i="4" s="1"/>
  <c r="E56" i="4" s="1"/>
  <c r="C72" i="4"/>
  <c r="D72" i="4" s="1"/>
  <c r="E72" i="4" s="1"/>
  <c r="C17" i="4"/>
  <c r="D17" i="4" s="1"/>
  <c r="E17" i="4" s="1"/>
  <c r="C33" i="4"/>
  <c r="D33" i="4" s="1"/>
  <c r="E33" i="4" s="1"/>
  <c r="F33" i="4"/>
  <c r="C49" i="4"/>
  <c r="D49" i="4" s="1"/>
  <c r="E49" i="4" s="1"/>
  <c r="C65" i="4"/>
  <c r="D65" i="4" s="1"/>
  <c r="E65" i="4" s="1"/>
  <c r="C81" i="4"/>
  <c r="D81" i="4" s="1"/>
  <c r="E81" i="4" s="1"/>
  <c r="C10" i="4"/>
  <c r="D10" i="4" s="1"/>
  <c r="E10" i="4" s="1"/>
  <c r="F10" i="4"/>
  <c r="C26" i="4"/>
  <c r="D26" i="4" s="1"/>
  <c r="E26" i="4" s="1"/>
  <c r="C42" i="4"/>
  <c r="D42" i="4" s="1"/>
  <c r="E42" i="4" s="1"/>
  <c r="C58" i="4"/>
  <c r="D58" i="4" s="1"/>
  <c r="E58" i="4" s="1"/>
  <c r="C74" i="4"/>
  <c r="D74" i="4" s="1"/>
  <c r="E74" i="4" s="1"/>
  <c r="F74" i="4"/>
  <c r="C8" i="4"/>
  <c r="D8" i="4" s="1"/>
  <c r="E8" i="4" s="1"/>
  <c r="B8" i="5" s="1"/>
  <c r="C35" i="4"/>
  <c r="D35" i="4" s="1"/>
  <c r="E35" i="4" s="1"/>
  <c r="F55" i="4"/>
  <c r="C55" i="4"/>
  <c r="D55" i="4" s="1"/>
  <c r="E55" i="4" s="1"/>
  <c r="C83" i="4"/>
  <c r="D83" i="4" s="1"/>
  <c r="E83" i="4" s="1"/>
  <c r="C32" i="4"/>
  <c r="D32" i="4" s="1"/>
  <c r="E32" i="4" s="1"/>
  <c r="C36" i="4"/>
  <c r="D36" i="4" s="1"/>
  <c r="E36" i="4" s="1"/>
  <c r="F68" i="4"/>
  <c r="C68" i="4"/>
  <c r="D68" i="4" s="1"/>
  <c r="E68" i="4" s="1"/>
  <c r="C13" i="4"/>
  <c r="D13" i="4" s="1"/>
  <c r="E13" i="4" s="1"/>
  <c r="C61" i="4"/>
  <c r="D61" i="4" s="1"/>
  <c r="E61" i="4" s="1"/>
  <c r="C67" i="4"/>
  <c r="D67" i="4" s="1"/>
  <c r="E67" i="4" s="1"/>
  <c r="C54" i="4"/>
  <c r="D54" i="4" s="1"/>
  <c r="E54" i="4" s="1"/>
  <c r="C31" i="4"/>
  <c r="D31" i="4" s="1"/>
  <c r="E31" i="4" s="1"/>
  <c r="F28" i="4"/>
  <c r="C28" i="4"/>
  <c r="D28" i="4" s="1"/>
  <c r="E28" i="4" s="1"/>
  <c r="C44" i="4"/>
  <c r="D44" i="4" s="1"/>
  <c r="E44" i="4" s="1"/>
  <c r="C60" i="4"/>
  <c r="D60" i="4" s="1"/>
  <c r="E60" i="4" s="1"/>
  <c r="C76" i="4"/>
  <c r="D76" i="4" s="1"/>
  <c r="E76" i="4" s="1"/>
  <c r="C21" i="4"/>
  <c r="D21" i="4" s="1"/>
  <c r="E21" i="4" s="1"/>
  <c r="C37" i="4"/>
  <c r="D37" i="4" s="1"/>
  <c r="E37" i="4" s="1"/>
  <c r="F37" i="4"/>
  <c r="C53" i="4"/>
  <c r="D53" i="4" s="1"/>
  <c r="E53" i="4" s="1"/>
  <c r="C69" i="4"/>
  <c r="D69" i="4" s="1"/>
  <c r="E69" i="4" s="1"/>
  <c r="C85" i="4"/>
  <c r="D85" i="4" s="1"/>
  <c r="E85" i="4" s="1"/>
  <c r="C14" i="4"/>
  <c r="D14" i="4" s="1"/>
  <c r="E14" i="4" s="1"/>
  <c r="F14" i="4"/>
  <c r="C30" i="4"/>
  <c r="D30" i="4" s="1"/>
  <c r="E30" i="4" s="1"/>
  <c r="C46" i="4"/>
  <c r="D46" i="4" s="1"/>
  <c r="E46" i="4" s="1"/>
  <c r="C62" i="4"/>
  <c r="D62" i="4" s="1"/>
  <c r="E62" i="4" s="1"/>
  <c r="C78" i="4"/>
  <c r="D78" i="4" s="1"/>
  <c r="E78" i="4" s="1"/>
  <c r="F78" i="4"/>
  <c r="C15" i="4"/>
  <c r="D15" i="4" s="1"/>
  <c r="E15" i="4" s="1"/>
  <c r="C39" i="4"/>
  <c r="D39" i="4" s="1"/>
  <c r="E39" i="4" s="1"/>
  <c r="F79" i="4"/>
  <c r="C79" i="4"/>
  <c r="D79" i="4" s="1"/>
  <c r="E79" i="4" s="1"/>
  <c r="C43" i="4"/>
  <c r="D43" i="4" s="1"/>
  <c r="E43" i="4" s="1"/>
  <c r="F90" i="4"/>
  <c r="F47" i="4"/>
  <c r="C64" i="4"/>
  <c r="D64" i="4" s="1"/>
  <c r="E64" i="4" s="1"/>
  <c r="F84" i="4"/>
  <c r="C84" i="4"/>
  <c r="D84" i="4" s="1"/>
  <c r="E84" i="4" s="1"/>
  <c r="C9" i="4"/>
  <c r="D9" i="4" s="1"/>
  <c r="E9" i="4" s="1"/>
  <c r="C25" i="4"/>
  <c r="D25" i="4" s="1"/>
  <c r="E25" i="4" s="1"/>
  <c r="C41" i="4"/>
  <c r="D41" i="4" s="1"/>
  <c r="E41" i="4" s="1"/>
  <c r="F41" i="4"/>
  <c r="C57" i="4"/>
  <c r="D57" i="4" s="1"/>
  <c r="E57" i="4" s="1"/>
  <c r="C73" i="4"/>
  <c r="D73" i="4" s="1"/>
  <c r="E73" i="4" s="1"/>
  <c r="F89" i="4"/>
  <c r="C89" i="4"/>
  <c r="D89" i="4" s="1"/>
  <c r="E89" i="4" s="1"/>
  <c r="C18" i="4"/>
  <c r="D18" i="4" s="1"/>
  <c r="E18" i="4" s="1"/>
  <c r="C34" i="4"/>
  <c r="D34" i="4" s="1"/>
  <c r="E34" i="4" s="1"/>
  <c r="C50" i="4"/>
  <c r="D50" i="4" s="1"/>
  <c r="E50" i="4" s="1"/>
  <c r="F50" i="4"/>
  <c r="C66" i="4"/>
  <c r="D66" i="4" s="1"/>
  <c r="E66" i="4" s="1"/>
  <c r="C82" i="4"/>
  <c r="D82" i="4" s="1"/>
  <c r="E82" i="4" s="1"/>
  <c r="F27" i="4"/>
  <c r="C27" i="4"/>
  <c r="D27" i="4" s="1"/>
  <c r="E27" i="4" s="1"/>
  <c r="C51" i="4"/>
  <c r="D51" i="4" s="1"/>
  <c r="E51" i="4" s="1"/>
  <c r="C23" i="4"/>
  <c r="D23" i="4" s="1"/>
  <c r="E23" i="4" s="1"/>
  <c r="C63" i="4"/>
  <c r="D63" i="4" s="1"/>
  <c r="E63" i="4" s="1"/>
  <c r="F92" i="4"/>
  <c r="D71" i="3"/>
  <c r="E71" i="3" s="1"/>
  <c r="F71" i="3" s="1"/>
  <c r="G71" i="3" s="1"/>
  <c r="H71" i="3" s="1"/>
  <c r="I71" i="3" s="1"/>
  <c r="J71" i="3" s="1"/>
  <c r="K71" i="3" s="1"/>
  <c r="L71" i="3" s="1"/>
  <c r="M71" i="3" s="1"/>
  <c r="B71" i="4"/>
  <c r="C80" i="3"/>
  <c r="D80" i="3" s="1"/>
  <c r="E80" i="3" s="1"/>
  <c r="F80" i="3" s="1"/>
  <c r="G80" i="3" s="1"/>
  <c r="H80" i="3" s="1"/>
  <c r="I80" i="3" s="1"/>
  <c r="J80" i="3" s="1"/>
  <c r="K80" i="3" s="1"/>
  <c r="L80" i="3" s="1"/>
  <c r="M80" i="3" s="1"/>
  <c r="B80" i="4"/>
  <c r="B24" i="3"/>
  <c r="B16" i="4"/>
  <c r="D11" i="3"/>
  <c r="E11" i="3" s="1"/>
  <c r="F11" i="3" s="1"/>
  <c r="G11" i="3" s="1"/>
  <c r="H11" i="3" s="1"/>
  <c r="I11" i="3" s="1"/>
  <c r="J11" i="3" s="1"/>
  <c r="K11" i="3" s="1"/>
  <c r="L11" i="3" s="1"/>
  <c r="M11" i="3" s="1"/>
  <c r="B11" i="4"/>
  <c r="B97" i="3"/>
  <c r="F18" i="4" l="1"/>
  <c r="F73" i="4"/>
  <c r="F69" i="4"/>
  <c r="F60" i="4"/>
  <c r="F13" i="4"/>
  <c r="F8" i="4"/>
  <c r="F42" i="4"/>
  <c r="F59" i="4"/>
  <c r="F23" i="4"/>
  <c r="F82" i="4"/>
  <c r="F9" i="4"/>
  <c r="F15" i="4"/>
  <c r="F46" i="4"/>
  <c r="F32" i="4"/>
  <c r="F65" i="4"/>
  <c r="F56" i="4"/>
  <c r="F22" i="4"/>
  <c r="F52" i="4"/>
  <c r="C16" i="4"/>
  <c r="D16" i="4" s="1"/>
  <c r="E16" i="4" s="1"/>
  <c r="F63" i="4"/>
  <c r="F51" i="4"/>
  <c r="F64" i="4"/>
  <c r="F76" i="4"/>
  <c r="F44" i="4"/>
  <c r="F31" i="4"/>
  <c r="F67" i="4"/>
  <c r="F36" i="4"/>
  <c r="F83" i="4"/>
  <c r="F35" i="4"/>
  <c r="F72" i="4"/>
  <c r="F40" i="4"/>
  <c r="F87" i="4"/>
  <c r="F19" i="4"/>
  <c r="F88" i="4"/>
  <c r="F12" i="4"/>
  <c r="F66" i="4"/>
  <c r="F34" i="4"/>
  <c r="F57" i="4"/>
  <c r="F25" i="4"/>
  <c r="F62" i="4"/>
  <c r="F30" i="4"/>
  <c r="F85" i="4"/>
  <c r="F53" i="4"/>
  <c r="F21" i="4"/>
  <c r="F54" i="4"/>
  <c r="F61" i="4"/>
  <c r="F58" i="4"/>
  <c r="F26" i="4"/>
  <c r="F81" i="4"/>
  <c r="F49" i="4"/>
  <c r="F17" i="4"/>
  <c r="F86" i="4"/>
  <c r="F38" i="4"/>
  <c r="F77" i="4"/>
  <c r="F29" i="4"/>
  <c r="C71" i="4"/>
  <c r="D71" i="4" s="1"/>
  <c r="E71" i="4" s="1"/>
  <c r="F43" i="4"/>
  <c r="F39" i="4"/>
  <c r="C11" i="4"/>
  <c r="D11" i="4" s="1"/>
  <c r="E11" i="4" s="1"/>
  <c r="C80" i="4"/>
  <c r="D80" i="4" s="1"/>
  <c r="E80" i="4" s="1"/>
  <c r="F48" i="4"/>
  <c r="C24" i="3"/>
  <c r="F71" i="4" l="1"/>
  <c r="F11" i="4"/>
  <c r="F80" i="4"/>
  <c r="F16" i="4"/>
  <c r="D24" i="3"/>
  <c r="C97" i="3"/>
  <c r="D97" i="3" l="1"/>
  <c r="E24" i="3"/>
  <c r="B24" i="4"/>
  <c r="C24" i="4" l="1"/>
  <c r="D24" i="4" s="1"/>
  <c r="E24" i="4" s="1"/>
  <c r="F24" i="3"/>
  <c r="E97" i="3"/>
  <c r="F24" i="4" l="1"/>
  <c r="F97" i="3"/>
  <c r="G24" i="3"/>
  <c r="G97" i="3" l="1"/>
  <c r="H24" i="3"/>
  <c r="I24" i="3" l="1"/>
  <c r="H97" i="3"/>
  <c r="I97" i="3" l="1"/>
  <c r="J24" i="3"/>
  <c r="K24" i="3" l="1"/>
  <c r="J97" i="3"/>
  <c r="L24" i="3" l="1"/>
  <c r="K97" i="3"/>
  <c r="L97" i="3" l="1"/>
  <c r="B98" i="3" s="1"/>
  <c r="M24" i="3"/>
  <c r="M97" i="3" s="1"/>
</calcChain>
</file>

<file path=xl/sharedStrings.xml><?xml version="1.0" encoding="utf-8"?>
<sst xmlns="http://schemas.openxmlformats.org/spreadsheetml/2006/main" count="343" uniqueCount="137">
  <si>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</si>
  <si>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</si>
  <si>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</si>
  <si>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</si>
  <si>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Questions</t>
  </si>
  <si>
    <t>Table 1</t>
  </si>
  <si>
    <t xml:space="preserve">Questions </t>
  </si>
  <si>
    <t>Response</t>
  </si>
  <si>
    <t>Additional considerations</t>
  </si>
  <si>
    <r>
      <rPr>
        <sz val="11"/>
        <color indexed="8"/>
        <rFont val="Calibri"/>
      </rPr>
      <t>What is the vital financial information needed to determine the viability of your plan</t>
    </r>
    <r>
      <rPr>
        <sz val="8"/>
        <color indexed="8"/>
        <rFont val="Times New Roman"/>
      </rPr>
      <t> </t>
    </r>
    <r>
      <rPr>
        <sz val="11"/>
        <color indexed="8"/>
        <rFont val="Calibri"/>
      </rPr>
      <t>?</t>
    </r>
  </si>
  <si>
    <t>What ratios will you use to determine if the proposed plan is a success?</t>
  </si>
  <si>
    <t>What other, nonfinancial, information did you use to put your plan together?</t>
  </si>
  <si>
    <t xml:space="preserve">Consider the assumptions made when completing Part 3.  What assumptions are made?  List the assumptions that you used to formulate this plan.  </t>
  </si>
  <si>
    <t>Discuss the financial results from your Pro Forma projections. Include the net income results, breakeven analysis, and required expenses to commercialize your product or service.</t>
  </si>
  <si>
    <r>
      <rPr>
        <sz val="11"/>
        <color indexed="8"/>
        <rFont val="Calibri"/>
      </rPr>
      <t xml:space="preserve">Explain how you would determine your pricing model.  What seems most appropriate for your business and industry in which you will compete?   </t>
    </r>
  </si>
  <si>
    <t>Identify your cost structure. Is your business model cost-driven or value driven? Justify your selection.</t>
  </si>
  <si>
    <r>
      <rPr>
        <sz val="11"/>
        <color indexed="8"/>
        <rFont val="Calibri"/>
      </rPr>
      <t>Review your decision for a revenue model. Based on the financial statements, will this model generate a profit? Provide evidence to prove it.</t>
    </r>
    <r>
      <rPr>
        <sz val="8"/>
        <color indexed="8"/>
        <rFont val="Times New Roman"/>
      </rPr>
      <t> </t>
    </r>
  </si>
  <si>
    <t>Where are you getting capital to meet your strategic initiative?  What terms will be most likely deemed acceptable?</t>
  </si>
  <si>
    <r>
      <rPr>
        <sz val="7"/>
        <color indexed="8"/>
        <rFont val="Times New Roman"/>
      </rPr>
      <t xml:space="preserve"> </t>
    </r>
    <r>
      <rPr>
        <sz val="11"/>
        <color indexed="8"/>
        <rFont val="Calibri"/>
      </rPr>
      <t>Did you have to reevaluate (go back) why?</t>
    </r>
  </si>
  <si>
    <t>12month P&amp;L,Yr 1</t>
  </si>
  <si>
    <t>Profit and Loss Statement</t>
  </si>
  <si>
    <t>Instructions</t>
  </si>
  <si>
    <t>Give careful thought to the headings.</t>
  </si>
  <si>
    <t>Expand the sales income and expenses area if your business has distinct categories (e.g. a restaurant may have food sales and beverage sales listed separately and cost of sales for each also separated).</t>
  </si>
  <si>
    <t>Month</t>
  </si>
  <si>
    <t>One</t>
  </si>
  <si>
    <t>Two</t>
  </si>
  <si>
    <t>Three</t>
  </si>
  <si>
    <t>Four</t>
  </si>
  <si>
    <t>Five</t>
  </si>
  <si>
    <t>Six</t>
  </si>
  <si>
    <t>Seven</t>
  </si>
  <si>
    <t>Eight</t>
  </si>
  <si>
    <t>Nine</t>
  </si>
  <si>
    <t>Ten</t>
  </si>
  <si>
    <t>Eleven</t>
  </si>
  <si>
    <t>Twelve</t>
  </si>
  <si>
    <t>Income</t>
  </si>
  <si>
    <t>Sales</t>
  </si>
  <si>
    <t>Sale of goods/services</t>
  </si>
  <si>
    <t>Sundry Income (e.g. Commission earned, frachise fees etc.)</t>
  </si>
  <si>
    <t>Etc.</t>
  </si>
  <si>
    <t>Total Sales</t>
  </si>
  <si>
    <t>Less Discounts/Commissions</t>
  </si>
  <si>
    <t>Sales Discounts given</t>
  </si>
  <si>
    <t>Sales Commissions paid</t>
  </si>
  <si>
    <t>Total Discounts/ Commissions</t>
  </si>
  <si>
    <t>Total Net Income</t>
  </si>
  <si>
    <t>Cost of Sales</t>
  </si>
  <si>
    <t>Opening Stock</t>
  </si>
  <si>
    <t>Stock Purchased</t>
  </si>
  <si>
    <t>Less Closing Stock</t>
  </si>
  <si>
    <t>Total Cost of Sales</t>
  </si>
  <si>
    <t>Gross Profit</t>
  </si>
  <si>
    <t>Expenses</t>
  </si>
  <si>
    <t>General &amp; Administrative</t>
  </si>
  <si>
    <t>Bank charges</t>
  </si>
  <si>
    <t>Credit card commission</t>
  </si>
  <si>
    <t>Consultant fees</t>
  </si>
  <si>
    <t>Office Supplies</t>
  </si>
  <si>
    <t>License fees</t>
  </si>
  <si>
    <t>Business insurance</t>
  </si>
  <si>
    <t>Total General &amp; Administrative</t>
  </si>
  <si>
    <t>Marketing &amp; Promotional</t>
  </si>
  <si>
    <t>Advertising</t>
  </si>
  <si>
    <t>Promotion - General</t>
  </si>
  <si>
    <t>Promotion - Other</t>
  </si>
  <si>
    <t>Total Marketing &amp; Promotional</t>
  </si>
  <si>
    <t>Operating Expenses</t>
  </si>
  <si>
    <t>Newspapers &amp; magazines</t>
  </si>
  <si>
    <t>Parking/Taxis/Tolls</t>
  </si>
  <si>
    <t>Entertainment/Meals</t>
  </si>
  <si>
    <t>Travel/Accomodation</t>
  </si>
  <si>
    <t>Laundry/dry cleaning</t>
  </si>
  <si>
    <t>Cleaning &amp; cleaning products</t>
  </si>
  <si>
    <t>Sundry supplies</t>
  </si>
  <si>
    <t>Equipment hire</t>
  </si>
  <si>
    <t>Total Operating Expenses</t>
  </si>
  <si>
    <t>Motor Vehicle Expenses</t>
  </si>
  <si>
    <t>Fuel</t>
  </si>
  <si>
    <t>Vehicle service costs</t>
  </si>
  <si>
    <t>Tyres &amp; other replacement costs</t>
  </si>
  <si>
    <t>Insurance</t>
  </si>
  <si>
    <t>Registrations</t>
  </si>
  <si>
    <t>Total Motor Vehicle Expenses</t>
  </si>
  <si>
    <t>Website Expenses</t>
  </si>
  <si>
    <t>Domain name registration</t>
  </si>
  <si>
    <t>Hosting expenses</t>
  </si>
  <si>
    <t>etc</t>
  </si>
  <si>
    <t>Total Website Expenses</t>
  </si>
  <si>
    <t>Employment Expenses</t>
  </si>
  <si>
    <t>Permanent</t>
  </si>
  <si>
    <t>Salaries/Wages</t>
  </si>
  <si>
    <t>PAYE</t>
  </si>
  <si>
    <t>Superannuation</t>
  </si>
  <si>
    <t>Other - Employee Benefits</t>
  </si>
  <si>
    <t>Recruitment costs</t>
  </si>
  <si>
    <t>Total Perm. Employment Expenses</t>
  </si>
  <si>
    <t>Casual</t>
  </si>
  <si>
    <t>Total Casual Employment Expenses</t>
  </si>
  <si>
    <t>Workcover Insurance</t>
  </si>
  <si>
    <t>Total Employment Expenses</t>
  </si>
  <si>
    <t>Occupancy Costs</t>
  </si>
  <si>
    <t>Electricity/Gas</t>
  </si>
  <si>
    <t>Telephones</t>
  </si>
  <si>
    <t>Property Insurance</t>
  </si>
  <si>
    <t>Rates</t>
  </si>
  <si>
    <t>Rent</t>
  </si>
  <si>
    <t>Repair &amp; maintenance</t>
  </si>
  <si>
    <t>Waste removal</t>
  </si>
  <si>
    <t>Water</t>
  </si>
  <si>
    <t>Total Occupancy Costs</t>
  </si>
  <si>
    <t>Other Expenses</t>
  </si>
  <si>
    <t>Total Other Expenses</t>
  </si>
  <si>
    <t>Total Expenses</t>
  </si>
  <si>
    <t>Month Net Profit / (Loss)</t>
  </si>
  <si>
    <t>Total Year to Date Net Profit / (Loss)</t>
  </si>
  <si>
    <t>Year 2 P&amp;L</t>
  </si>
  <si>
    <t xml:space="preserve">Quarter </t>
  </si>
  <si>
    <t>Annual total</t>
  </si>
  <si>
    <t>Year 3 P&amp;L</t>
  </si>
  <si>
    <t>Office Changeover fees</t>
  </si>
  <si>
    <t>Depreciation costs</t>
  </si>
  <si>
    <t>Amount in '000'</t>
  </si>
  <si>
    <t>AT &amp; T Profit and Loss Statement</t>
  </si>
  <si>
    <t>Office changeover fees</t>
  </si>
  <si>
    <t>Amounts in '000'</t>
  </si>
  <si>
    <t>Quartely Net Profit / (Loss)</t>
  </si>
  <si>
    <t xml:space="preserve">Total other expenses </t>
  </si>
  <si>
    <t>Depreciation expenses</t>
  </si>
  <si>
    <t xml:space="preserve"> </t>
  </si>
  <si>
    <t>The sources of finance</t>
  </si>
  <si>
    <t>Profit margin ratios and ROI</t>
  </si>
  <si>
    <t>Feasibility study analysis and managerial competence</t>
  </si>
  <si>
    <t>1. finances are readily available.</t>
  </si>
  <si>
    <t xml:space="preserve">Penetration pricing </t>
  </si>
  <si>
    <t>Value driven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</si>
</sst>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 &quot;&quot;$&quot;* #,##0.00&quot; &quot;;&quot;-&quot;&quot;$&quot;* #,##0.00&quot; &quot;;&quot; &quot;&quot;$&quot;* &quot;-&quot;??&quot; &quot;"/>
  </numFmts>
  <fonts count="24" x14ac:knownFonts="1">
    <font>
      <sz val="10"/>
      <color indexed="8"/>
      <name val="Verdana"/>
    </font>
    <font>
      <sz val="12"/>
      <color indexed="8"/>
      <name val="Verdana"/>
    </font>
    <font>
      <sz val="14"/>
      <color indexed="8"/>
      <name val="Verdana"/>
    </font>
    <font>
      <b/>
      <sz val="10"/>
      <color indexed="8"/>
      <name val="Verdana"/>
    </font>
    <font>
      <u/>
      <sz val="12"/>
      <color indexed="11"/>
      <name val="Verdana"/>
    </font>
    <font>
      <sz val="10"/>
      <color indexed="8"/>
      <name val="Symbol"/>
    </font>
    <font>
      <sz val="11"/>
      <color indexed="8"/>
      <name val="Calibri"/>
    </font>
    <font>
      <sz val="8"/>
      <color indexed="8"/>
      <name val="Times New Roman"/>
    </font>
    <font>
      <sz val="7"/>
      <color indexed="8"/>
      <name val="Times New Roman"/>
    </font>
    <font>
      <sz val="10"/>
      <color indexed="8"/>
      <name val="Arial"/>
    </font>
    <font>
      <b/>
      <sz val="13"/>
      <color indexed="15"/>
      <name val="Calibri"/>
    </font>
    <font>
      <b/>
      <sz val="11"/>
      <color indexed="12"/>
      <name val="Arial"/>
    </font>
    <font>
      <b/>
      <sz val="10"/>
      <color indexed="12"/>
      <name val="Arial"/>
    </font>
    <font>
      <b/>
      <sz val="11"/>
      <color indexed="8"/>
      <name val="Arial"/>
    </font>
    <font>
      <sz val="11"/>
      <color indexed="8"/>
      <name val="Arial"/>
    </font>
    <font>
      <b/>
      <sz val="10"/>
      <color indexed="8"/>
      <name val="Arial"/>
    </font>
    <font>
      <b/>
      <sz val="15"/>
      <color indexed="15"/>
      <name val="Calibri"/>
    </font>
    <font>
      <b/>
      <sz val="10"/>
      <color indexed="8"/>
      <name val="Arial"/>
      <family val="2"/>
    </font>
    <font>
      <sz val="11"/>
      <color indexed="8"/>
      <name val="Arial"/>
      <family val="2"/>
    </font>
    <font>
      <sz val="10"/>
      <color indexed="8"/>
      <name val="Verdana"/>
      <family val="2"/>
    </font>
    <font>
      <b/>
      <sz val="11"/>
      <color indexed="8"/>
      <name val="Arial"/>
      <family val="2"/>
    </font>
    <font>
      <b/>
      <sz val="10"/>
      <color indexed="8"/>
      <name val="Verdana"/>
      <family val="2"/>
    </font>
    <font>
      <b/>
      <sz val="15"/>
      <color indexed="8"/>
      <name val="Calibri"/>
      <family val="2"/>
    </font>
    <font>
      <b/>
      <sz val="12"/>
      <color indexed="8"/>
      <name val="Times New Roman"/>
      <family val="1"/>
    </font>
  </fonts>
  <fills count="1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7"/>
        <bgColor auto="1"/>
      </patternFill>
    </fill>
    <fill>
      <patternFill patternType="solid">
        <fgColor indexed="16"/>
        <bgColor auto="1"/>
      </patternFill>
    </fill>
    <fill>
      <patternFill patternType="solid">
        <fgColor rgb="FF92D050"/>
        <bgColor indexed="64"/>
      </patternFill>
    </fill>
    <fill>
      <patternFill patternType="solid">
        <fgColor theme="2" tint="0.79998168889431442"/>
        <bgColor indexed="64"/>
      </patternFill>
    </fill>
    <fill>
      <patternFill patternType="solid">
        <fgColor theme="2" tint="0.59999389629810485"/>
        <bgColor indexed="64"/>
      </patternFill>
    </fill>
    <fill>
      <patternFill patternType="solid">
        <fgColor theme="3" tint="0.39997558519241921"/>
        <bgColor indexed="64"/>
      </patternFill>
    </fill>
    <fill>
      <patternFill patternType="solid">
        <fgColor rgb="FF0070C0"/>
        <bgColor indexed="64"/>
      </patternFill>
    </fill>
    <fill>
      <patternFill patternType="solid">
        <fgColor rgb="FF00B0F0"/>
        <bgColor indexed="64"/>
      </patternFill>
    </fill>
    <fill>
      <patternFill patternType="solid">
        <fgColor rgb="FF00B050"/>
        <bgColor indexed="64"/>
      </patternFill>
    </fill>
    <fill>
      <patternFill patternType="solid">
        <fgColor rgb="FFFFFF00"/>
        <bgColor indexed="64"/>
      </patternFill>
    </fill>
  </fills>
  <borders count="54">
    <border>
      <left/>
      <right/>
      <top/>
      <bottom/>
      <diagonal/>
    </border>
    <border>
      <left style="thin">
        <color indexed="13"/>
      </left>
      <right style="thin">
        <color indexed="13"/>
      </right>
      <top style="thin">
        <color indexed="13"/>
      </top>
      <bottom style="thin">
        <color indexed="8"/>
      </bottom>
      <diagonal/>
    </border>
    <border>
      <left style="thin">
        <color indexed="13"/>
      </left>
      <right style="thin">
        <color indexed="13"/>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thin">
        <color indexed="13"/>
      </bottom>
      <diagonal/>
    </border>
    <border>
      <left style="thin">
        <color indexed="13"/>
      </left>
      <right style="thin">
        <color indexed="13"/>
      </right>
      <top style="thin">
        <color indexed="13"/>
      </top>
      <bottom style="thick">
        <color indexed="14"/>
      </bottom>
      <diagonal/>
    </border>
    <border>
      <left style="thin">
        <color indexed="13"/>
      </left>
      <right style="thin">
        <color indexed="13"/>
      </right>
      <top style="thick">
        <color indexed="14"/>
      </top>
      <bottom style="thick">
        <color indexed="16"/>
      </bottom>
      <diagonal/>
    </border>
    <border>
      <left style="thin">
        <color indexed="13"/>
      </left>
      <right style="thin">
        <color indexed="13"/>
      </right>
      <top style="thick">
        <color indexed="16"/>
      </top>
      <bottom style="thin">
        <color indexed="13"/>
      </bottom>
      <diagonal/>
    </border>
    <border>
      <left style="thin">
        <color indexed="8"/>
      </left>
      <right style="dotted">
        <color indexed="18"/>
      </right>
      <top style="thin">
        <color indexed="8"/>
      </top>
      <bottom style="thin">
        <color indexed="8"/>
      </bottom>
      <diagonal/>
    </border>
    <border>
      <left style="dotted">
        <color indexed="18"/>
      </left>
      <right style="dotted">
        <color indexed="18"/>
      </right>
      <top style="thin">
        <color indexed="8"/>
      </top>
      <bottom style="thin">
        <color indexed="8"/>
      </bottom>
      <diagonal/>
    </border>
    <border>
      <left style="dotted">
        <color indexed="18"/>
      </left>
      <right style="thin">
        <color indexed="8"/>
      </right>
      <top style="thin">
        <color indexed="8"/>
      </top>
      <bottom style="thin">
        <color indexed="8"/>
      </bottom>
      <diagonal/>
    </border>
    <border>
      <left style="thin">
        <color indexed="8"/>
      </left>
      <right style="thin">
        <color indexed="13"/>
      </right>
      <top style="thin">
        <color indexed="8"/>
      </top>
      <bottom style="thin">
        <color indexed="13"/>
      </bottom>
      <diagonal/>
    </border>
    <border>
      <left style="thin">
        <color indexed="13"/>
      </left>
      <right style="thin">
        <color indexed="13"/>
      </right>
      <top style="thin">
        <color indexed="8"/>
      </top>
      <bottom style="thin">
        <color indexed="8"/>
      </bottom>
      <diagonal/>
    </border>
    <border>
      <left style="thin">
        <color indexed="13"/>
      </left>
      <right style="thin">
        <color indexed="13"/>
      </right>
      <top style="thin">
        <color indexed="13"/>
      </top>
      <bottom style="thin">
        <color indexed="18"/>
      </bottom>
      <diagonal/>
    </border>
    <border>
      <left style="thin">
        <color indexed="13"/>
      </left>
      <right style="thin">
        <color indexed="13"/>
      </right>
      <top style="thin">
        <color indexed="8"/>
      </top>
      <bottom style="thin">
        <color indexed="18"/>
      </bottom>
      <diagonal/>
    </border>
    <border>
      <left style="thin">
        <color indexed="13"/>
      </left>
      <right style="dotted">
        <color indexed="18"/>
      </right>
      <top style="thin">
        <color indexed="18"/>
      </top>
      <bottom style="thin">
        <color indexed="18"/>
      </bottom>
      <diagonal/>
    </border>
    <border>
      <left style="dotted">
        <color indexed="18"/>
      </left>
      <right style="dotted">
        <color indexed="18"/>
      </right>
      <top style="thin">
        <color indexed="18"/>
      </top>
      <bottom style="thin">
        <color indexed="18"/>
      </bottom>
      <diagonal/>
    </border>
    <border>
      <left style="thin">
        <color indexed="13"/>
      </left>
      <right style="dotted">
        <color indexed="18"/>
      </right>
      <top style="thin">
        <color indexed="18"/>
      </top>
      <bottom style="thin">
        <color indexed="8"/>
      </bottom>
      <diagonal/>
    </border>
    <border>
      <left style="dotted">
        <color indexed="18"/>
      </left>
      <right style="dotted">
        <color indexed="18"/>
      </right>
      <top style="thin">
        <color indexed="18"/>
      </top>
      <bottom style="thin">
        <color indexed="8"/>
      </bottom>
      <diagonal/>
    </border>
    <border>
      <left style="thin">
        <color indexed="8"/>
      </left>
      <right style="thin">
        <color indexed="13"/>
      </right>
      <top style="thin">
        <color indexed="13"/>
      </top>
      <bottom style="thin">
        <color indexed="18"/>
      </bottom>
      <diagonal/>
    </border>
    <border>
      <left style="thin">
        <color indexed="8"/>
      </left>
      <right/>
      <top style="thin">
        <color indexed="8"/>
      </top>
      <bottom style="thin">
        <color indexed="8"/>
      </bottom>
      <diagonal/>
    </border>
    <border>
      <left style="thin">
        <color indexed="8"/>
      </left>
      <right style="dotted">
        <color indexed="18"/>
      </right>
      <top style="thin">
        <color indexed="18"/>
      </top>
      <bottom style="thin">
        <color indexed="18"/>
      </bottom>
      <diagonal/>
    </border>
    <border>
      <left style="thin">
        <color indexed="13"/>
      </left>
      <right style="thin">
        <color indexed="13"/>
      </right>
      <top style="thin">
        <color indexed="18"/>
      </top>
      <bottom style="thin">
        <color indexed="18"/>
      </bottom>
      <diagonal/>
    </border>
    <border>
      <left style="thin">
        <color indexed="13"/>
      </left>
      <right style="thin">
        <color indexed="13"/>
      </right>
      <top style="thin">
        <color indexed="18"/>
      </top>
      <bottom style="thin">
        <color indexed="8"/>
      </bottom>
      <diagonal/>
    </border>
    <border>
      <left/>
      <right/>
      <top style="thin">
        <color indexed="8"/>
      </top>
      <bottom style="medium">
        <color indexed="8"/>
      </bottom>
      <diagonal/>
    </border>
    <border>
      <left style="thin">
        <color indexed="8"/>
      </left>
      <right/>
      <top style="thin">
        <color indexed="8"/>
      </top>
      <bottom style="medium">
        <color indexed="8"/>
      </bottom>
      <diagonal/>
    </border>
    <border>
      <left/>
      <right/>
      <top style="medium">
        <color indexed="8"/>
      </top>
      <bottom style="medium">
        <color indexed="8"/>
      </bottom>
      <diagonal/>
    </border>
    <border>
      <left/>
      <right style="thin">
        <color indexed="13"/>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13"/>
      </left>
      <right style="thin">
        <color indexed="13"/>
      </right>
      <top style="thin">
        <color indexed="13"/>
      </top>
      <bottom/>
      <diagonal/>
    </border>
    <border>
      <left style="dotted">
        <color indexed="18"/>
      </left>
      <right style="dotted">
        <color indexed="18"/>
      </right>
      <top style="thin">
        <color indexed="18"/>
      </top>
      <bottom/>
      <diagonal/>
    </border>
    <border>
      <left style="thin">
        <color indexed="8"/>
      </left>
      <right style="thin">
        <color indexed="13"/>
      </right>
      <top/>
      <bottom style="thin">
        <color indexed="13"/>
      </bottom>
      <diagonal/>
    </border>
    <border>
      <left style="thin">
        <color indexed="13"/>
      </left>
      <right style="thin">
        <color indexed="13"/>
      </right>
      <top/>
      <bottom style="thin">
        <color indexed="13"/>
      </bottom>
      <diagonal/>
    </border>
    <border>
      <left style="dotted">
        <color indexed="18"/>
      </left>
      <right style="dotted">
        <color indexed="18"/>
      </right>
      <top/>
      <bottom style="thin">
        <color indexed="18"/>
      </bottom>
      <diagonal/>
    </border>
    <border>
      <left style="thin">
        <color indexed="13"/>
      </left>
      <right style="dotted">
        <color indexed="18"/>
      </right>
      <top style="thin">
        <color indexed="18"/>
      </top>
      <bottom/>
      <diagonal/>
    </border>
    <border>
      <left style="thin">
        <color indexed="8"/>
      </left>
      <right style="thin">
        <color indexed="13"/>
      </right>
      <top/>
      <bottom style="thin">
        <color indexed="18"/>
      </bottom>
      <diagonal/>
    </border>
    <border>
      <left style="thin">
        <color indexed="13"/>
      </left>
      <right style="thin">
        <color indexed="13"/>
      </right>
      <top/>
      <bottom style="thin">
        <color indexed="18"/>
      </bottom>
      <diagonal/>
    </border>
    <border>
      <left style="thin">
        <color indexed="8"/>
      </left>
      <right style="dotted">
        <color indexed="18"/>
      </right>
      <top/>
      <bottom style="thin">
        <color indexed="18"/>
      </bottom>
      <diagonal/>
    </border>
    <border>
      <left style="thin">
        <color indexed="13"/>
      </left>
      <right style="thin">
        <color indexed="13"/>
      </right>
      <top/>
      <bottom/>
      <diagonal/>
    </border>
    <border>
      <left style="dotted">
        <color indexed="18"/>
      </left>
      <right style="dotted">
        <color indexed="18"/>
      </right>
      <top/>
      <bottom/>
      <diagonal/>
    </border>
    <border>
      <left style="thin">
        <color indexed="13"/>
      </left>
      <right style="thin">
        <color indexed="13"/>
      </right>
      <top style="thin">
        <color indexed="8"/>
      </top>
      <bottom/>
      <diagonal/>
    </border>
    <border>
      <left/>
      <right/>
      <top style="thin">
        <color indexed="8"/>
      </top>
      <bottom/>
      <diagonal/>
    </border>
    <border>
      <left/>
      <right/>
      <top/>
      <bottom style="medium">
        <color indexed="8"/>
      </bottom>
      <diagonal/>
    </border>
    <border>
      <left/>
      <right style="thin">
        <color indexed="13"/>
      </right>
      <top/>
      <bottom style="medium">
        <color indexed="8"/>
      </bottom>
      <diagonal/>
    </border>
    <border>
      <left/>
      <right style="thin">
        <color indexed="64"/>
      </right>
      <top style="thin">
        <color indexed="64"/>
      </top>
      <bottom style="thin">
        <color indexed="64"/>
      </bottom>
      <diagonal/>
    </border>
    <border>
      <left style="thin">
        <color indexed="13"/>
      </left>
      <right style="dotted">
        <color indexed="18"/>
      </right>
      <top/>
      <bottom/>
      <diagonal/>
    </border>
    <border>
      <left style="thin">
        <color indexed="8"/>
      </left>
      <right/>
      <top/>
      <bottom style="medium">
        <color indexed="8"/>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8"/>
      </left>
      <right/>
      <top/>
      <bottom style="thin">
        <color indexed="8"/>
      </bottom>
      <diagonal/>
    </border>
    <border>
      <left/>
      <right/>
      <top/>
      <bottom style="thin">
        <color indexed="8"/>
      </bottom>
      <diagonal/>
    </border>
    <border>
      <left style="thin">
        <color indexed="13"/>
      </left>
      <right style="dotted">
        <color indexed="18"/>
      </right>
      <top/>
      <bottom style="thin">
        <color indexed="18"/>
      </bottom>
      <diagonal/>
    </border>
  </borders>
  <cellStyleXfs count="1">
    <xf numFmtId="0" fontId="0" fillId="0" borderId="0" applyNumberFormat="0" applyFill="0" applyBorder="0" applyProtection="0"/>
  </cellStyleXfs>
  <cellXfs count="119">
    <xf numFmtId="0" fontId="0" fillId="0" borderId="0" xfId="0" applyFont="1" applyAlignment="1"/>
    <xf numFmtId="0" fontId="2" fillId="0" borderId="0" xfId="0"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4" fillId="3" borderId="0" xfId="0" applyFont="1" applyFill="1" applyAlignment="1">
      <alignment horizontal="left"/>
    </xf>
    <xf numFmtId="0" fontId="0" fillId="0" borderId="0" xfId="0" applyNumberFormat="1" applyFont="1" applyAlignment="1"/>
    <xf numFmtId="49" fontId="3" fillId="4" borderId="1" xfId="0" applyNumberFormat="1" applyFont="1" applyFill="1" applyBorder="1" applyAlignment="1">
      <alignment horizontal="center" vertical="top" wrapText="1"/>
    </xf>
    <xf numFmtId="49" fontId="3" fillId="4" borderId="1" xfId="0" applyNumberFormat="1" applyFont="1" applyFill="1" applyBorder="1" applyAlignment="1">
      <alignment horizontal="center" vertical="center" wrapText="1"/>
    </xf>
    <xf numFmtId="0" fontId="0" fillId="0" borderId="2" xfId="0" applyFont="1" applyBorder="1" applyAlignment="1"/>
    <xf numFmtId="49" fontId="5" fillId="4" borderId="3" xfId="0" applyNumberFormat="1" applyFont="1" applyFill="1" applyBorder="1" applyAlignment="1">
      <alignment horizontal="left" vertical="top" wrapText="1"/>
    </xf>
    <xf numFmtId="0" fontId="0" fillId="0" borderId="3" xfId="0" applyFont="1" applyBorder="1" applyAlignment="1"/>
    <xf numFmtId="0" fontId="0" fillId="0" borderId="4" xfId="0" applyFont="1" applyBorder="1" applyAlignment="1"/>
    <xf numFmtId="49" fontId="6" fillId="4" borderId="3" xfId="0" applyNumberFormat="1" applyFont="1" applyFill="1" applyBorder="1" applyAlignment="1">
      <alignment horizontal="left" vertical="top" wrapText="1"/>
    </xf>
    <xf numFmtId="0" fontId="7" fillId="4" borderId="3" xfId="0" applyFont="1" applyFill="1" applyBorder="1" applyAlignment="1">
      <alignment horizontal="left" vertical="top" wrapText="1"/>
    </xf>
    <xf numFmtId="0" fontId="0" fillId="4" borderId="3" xfId="0" applyFont="1" applyFill="1" applyBorder="1" applyAlignment="1">
      <alignment horizontal="left" vertical="top" wrapText="1"/>
    </xf>
    <xf numFmtId="0" fontId="0" fillId="4" borderId="5" xfId="0" applyFont="1" applyFill="1" applyBorder="1" applyAlignment="1">
      <alignment horizontal="left" vertical="top" wrapText="1"/>
    </xf>
    <xf numFmtId="0" fontId="0" fillId="0" borderId="5" xfId="0" applyFont="1" applyBorder="1" applyAlignment="1"/>
    <xf numFmtId="0" fontId="0" fillId="4" borderId="2" xfId="0" applyFont="1" applyFill="1" applyBorder="1" applyAlignment="1">
      <alignment horizontal="left" vertical="top" wrapText="1"/>
    </xf>
    <xf numFmtId="0" fontId="0" fillId="0" borderId="0" xfId="0" applyNumberFormat="1" applyFont="1" applyAlignment="1"/>
    <xf numFmtId="0" fontId="9" fillId="0" borderId="2" xfId="0" applyFont="1" applyBorder="1" applyAlignment="1"/>
    <xf numFmtId="49" fontId="10" fillId="4" borderId="7" xfId="0" applyNumberFormat="1" applyFont="1" applyFill="1" applyBorder="1" applyAlignment="1">
      <alignment vertical="top"/>
    </xf>
    <xf numFmtId="49" fontId="9" fillId="0" borderId="8" xfId="0" applyNumberFormat="1" applyFont="1" applyBorder="1" applyAlignment="1"/>
    <xf numFmtId="49" fontId="11" fillId="5" borderId="9" xfId="0" applyNumberFormat="1" applyFont="1" applyFill="1" applyBorder="1" applyAlignment="1"/>
    <xf numFmtId="49" fontId="12" fillId="5" borderId="10" xfId="0" applyNumberFormat="1" applyFont="1" applyFill="1" applyBorder="1" applyAlignment="1">
      <alignment horizontal="center" wrapText="1"/>
    </xf>
    <xf numFmtId="49" fontId="12" fillId="5" borderId="11" xfId="0" applyNumberFormat="1" applyFont="1" applyFill="1" applyBorder="1" applyAlignment="1">
      <alignment horizontal="center" wrapText="1"/>
    </xf>
    <xf numFmtId="49" fontId="13" fillId="0" borderId="12" xfId="0" applyNumberFormat="1" applyFont="1" applyBorder="1" applyAlignment="1"/>
    <xf numFmtId="0" fontId="9" fillId="0" borderId="13" xfId="0" applyFont="1" applyBorder="1" applyAlignment="1"/>
    <xf numFmtId="49" fontId="13" fillId="0" borderId="14" xfId="0" applyNumberFormat="1" applyFont="1" applyBorder="1" applyAlignment="1"/>
    <xf numFmtId="0" fontId="9" fillId="0" borderId="15" xfId="0" applyFont="1" applyBorder="1" applyAlignment="1"/>
    <xf numFmtId="49" fontId="14" fillId="0" borderId="16" xfId="0" applyNumberFormat="1" applyFont="1" applyBorder="1" applyAlignment="1"/>
    <xf numFmtId="164" fontId="9" fillId="0" borderId="17" xfId="0" applyNumberFormat="1" applyFont="1" applyBorder="1" applyAlignment="1"/>
    <xf numFmtId="49" fontId="14" fillId="4" borderId="16" xfId="0" applyNumberFormat="1" applyFont="1" applyFill="1" applyBorder="1" applyAlignment="1">
      <alignment wrapText="1"/>
    </xf>
    <xf numFmtId="49" fontId="14" fillId="0" borderId="18" xfId="0" applyNumberFormat="1" applyFont="1" applyBorder="1" applyAlignment="1"/>
    <xf numFmtId="164" fontId="9" fillId="0" borderId="19" xfId="0" applyNumberFormat="1" applyFont="1" applyBorder="1" applyAlignment="1"/>
    <xf numFmtId="49" fontId="13" fillId="0" borderId="13" xfId="0" applyNumberFormat="1" applyFont="1" applyBorder="1" applyAlignment="1"/>
    <xf numFmtId="49" fontId="13" fillId="0" borderId="20" xfId="0" applyNumberFormat="1" applyFont="1" applyBorder="1" applyAlignment="1"/>
    <xf numFmtId="0" fontId="9" fillId="0" borderId="14" xfId="0" applyFont="1" applyBorder="1" applyAlignment="1"/>
    <xf numFmtId="0" fontId="9" fillId="0" borderId="16" xfId="0" applyFont="1" applyBorder="1" applyAlignment="1"/>
    <xf numFmtId="49" fontId="13" fillId="6" borderId="21" xfId="0" applyNumberFormat="1" applyFont="1" applyFill="1" applyBorder="1" applyAlignment="1"/>
    <xf numFmtId="49" fontId="13" fillId="0" borderId="22" xfId="0" applyNumberFormat="1" applyFont="1" applyBorder="1" applyAlignment="1"/>
    <xf numFmtId="164" fontId="15" fillId="0" borderId="24" xfId="0" applyNumberFormat="1" applyFont="1" applyBorder="1" applyAlignment="1"/>
    <xf numFmtId="164" fontId="15" fillId="6" borderId="25" xfId="0" applyNumberFormat="1" applyFont="1" applyFill="1" applyBorder="1" applyAlignment="1"/>
    <xf numFmtId="49" fontId="13" fillId="6" borderId="26" xfId="0" applyNumberFormat="1" applyFont="1" applyFill="1" applyBorder="1" applyAlignment="1">
      <alignment wrapText="1"/>
    </xf>
    <xf numFmtId="164" fontId="15" fillId="6" borderId="27" xfId="0" applyNumberFormat="1" applyFont="1" applyFill="1" applyBorder="1" applyAlignment="1"/>
    <xf numFmtId="164" fontId="15" fillId="6" borderId="28" xfId="0" applyNumberFormat="1" applyFont="1" applyFill="1" applyBorder="1" applyAlignment="1"/>
    <xf numFmtId="0" fontId="0" fillId="0" borderId="0" xfId="0" applyNumberFormat="1" applyFont="1" applyAlignment="1"/>
    <xf numFmtId="49" fontId="16" fillId="0" borderId="6" xfId="0" applyNumberFormat="1" applyFont="1" applyBorder="1" applyAlignment="1"/>
    <xf numFmtId="0" fontId="0" fillId="0" borderId="0" xfId="0" applyNumberFormat="1" applyFont="1" applyAlignment="1"/>
    <xf numFmtId="0" fontId="1" fillId="0" borderId="0" xfId="0" applyFont="1" applyAlignment="1">
      <alignment horizontal="left" wrapText="1"/>
    </xf>
    <xf numFmtId="0" fontId="0" fillId="0" borderId="0" xfId="0" applyFont="1" applyAlignment="1"/>
    <xf numFmtId="49" fontId="9" fillId="0" borderId="1" xfId="0" applyNumberFormat="1" applyFont="1" applyBorder="1" applyAlignment="1"/>
    <xf numFmtId="0" fontId="9" fillId="0" borderId="1" xfId="0" applyFont="1" applyBorder="1" applyAlignment="1"/>
    <xf numFmtId="164" fontId="17" fillId="0" borderId="5" xfId="0" applyNumberFormat="1" applyFont="1" applyBorder="1" applyAlignment="1"/>
    <xf numFmtId="164" fontId="17" fillId="0" borderId="23" xfId="0" applyNumberFormat="1" applyFont="1" applyBorder="1" applyAlignment="1"/>
    <xf numFmtId="0" fontId="19" fillId="0" borderId="0" xfId="0" applyNumberFormat="1" applyFont="1" applyAlignment="1"/>
    <xf numFmtId="49" fontId="20" fillId="0" borderId="5" xfId="0" applyNumberFormat="1" applyFont="1" applyBorder="1" applyAlignment="1"/>
    <xf numFmtId="0" fontId="21" fillId="0" borderId="0" xfId="0" applyNumberFormat="1" applyFont="1" applyAlignment="1"/>
    <xf numFmtId="0" fontId="21" fillId="0" borderId="0" xfId="0" applyFont="1" applyAlignment="1"/>
    <xf numFmtId="49" fontId="20" fillId="0" borderId="15" xfId="0" applyNumberFormat="1" applyFont="1" applyBorder="1" applyAlignment="1"/>
    <xf numFmtId="49" fontId="18" fillId="0" borderId="16" xfId="0" applyNumberFormat="1" applyFont="1" applyBorder="1" applyAlignment="1"/>
    <xf numFmtId="164" fontId="15" fillId="13" borderId="25" xfId="0" applyNumberFormat="1" applyFont="1" applyFill="1" applyBorder="1" applyAlignment="1"/>
    <xf numFmtId="164" fontId="17" fillId="0" borderId="17" xfId="0" applyNumberFormat="1" applyFont="1" applyBorder="1" applyAlignment="1"/>
    <xf numFmtId="164" fontId="9" fillId="0" borderId="31" xfId="0" applyNumberFormat="1" applyFont="1" applyBorder="1" applyAlignment="1"/>
    <xf numFmtId="49" fontId="13" fillId="0" borderId="32" xfId="0" applyNumberFormat="1" applyFont="1" applyBorder="1" applyAlignment="1"/>
    <xf numFmtId="0" fontId="9" fillId="0" borderId="33" xfId="0" applyFont="1" applyBorder="1" applyAlignment="1"/>
    <xf numFmtId="164" fontId="9" fillId="0" borderId="34" xfId="0" applyNumberFormat="1" applyFont="1" applyBorder="1" applyAlignment="1"/>
    <xf numFmtId="49" fontId="20" fillId="6" borderId="29" xfId="0" applyNumberFormat="1" applyFont="1" applyFill="1" applyBorder="1" applyAlignment="1"/>
    <xf numFmtId="164" fontId="17" fillId="0" borderId="29" xfId="0" applyNumberFormat="1" applyFont="1" applyBorder="1" applyAlignment="1"/>
    <xf numFmtId="164" fontId="17" fillId="10" borderId="29" xfId="0" applyNumberFormat="1" applyFont="1" applyFill="1" applyBorder="1" applyAlignment="1"/>
    <xf numFmtId="164" fontId="17" fillId="9" borderId="29" xfId="0" applyNumberFormat="1" applyFont="1" applyFill="1" applyBorder="1" applyAlignment="1"/>
    <xf numFmtId="49" fontId="20" fillId="0" borderId="16" xfId="0" applyNumberFormat="1" applyFont="1" applyBorder="1" applyAlignment="1"/>
    <xf numFmtId="49" fontId="14" fillId="0" borderId="35" xfId="0" applyNumberFormat="1" applyFont="1" applyBorder="1" applyAlignment="1"/>
    <xf numFmtId="164" fontId="17" fillId="0" borderId="31" xfId="0" applyNumberFormat="1" applyFont="1" applyBorder="1" applyAlignment="1"/>
    <xf numFmtId="49" fontId="13" fillId="0" borderId="36" xfId="0" applyNumberFormat="1" applyFont="1" applyBorder="1" applyAlignment="1"/>
    <xf numFmtId="0" fontId="9" fillId="0" borderId="37" xfId="0" applyFont="1" applyBorder="1" applyAlignment="1"/>
    <xf numFmtId="164" fontId="17" fillId="0" borderId="34" xfId="0" applyNumberFormat="1" applyFont="1" applyBorder="1" applyAlignment="1"/>
    <xf numFmtId="49" fontId="13" fillId="0" borderId="29" xfId="0" applyNumberFormat="1" applyFont="1" applyBorder="1" applyAlignment="1"/>
    <xf numFmtId="164" fontId="15" fillId="0" borderId="29" xfId="0" applyNumberFormat="1" applyFont="1" applyBorder="1" applyAlignment="1"/>
    <xf numFmtId="164" fontId="9" fillId="0" borderId="29" xfId="0" applyNumberFormat="1" applyFont="1" applyBorder="1" applyAlignment="1"/>
    <xf numFmtId="49" fontId="13" fillId="0" borderId="38" xfId="0" applyNumberFormat="1" applyFont="1" applyBorder="1" applyAlignment="1"/>
    <xf numFmtId="3" fontId="9" fillId="0" borderId="34" xfId="0" applyNumberFormat="1" applyFont="1" applyBorder="1" applyAlignment="1"/>
    <xf numFmtId="49" fontId="20" fillId="0" borderId="29" xfId="0" applyNumberFormat="1" applyFont="1" applyBorder="1" applyAlignment="1"/>
    <xf numFmtId="49" fontId="20" fillId="8" borderId="29" xfId="0" applyNumberFormat="1" applyFont="1" applyFill="1" applyBorder="1" applyAlignment="1"/>
    <xf numFmtId="164" fontId="17" fillId="8" borderId="29" xfId="0" applyNumberFormat="1" applyFont="1" applyFill="1" applyBorder="1" applyAlignment="1"/>
    <xf numFmtId="164" fontId="17" fillId="8" borderId="17" xfId="0" applyNumberFormat="1" applyFont="1" applyFill="1" applyBorder="1" applyAlignment="1"/>
    <xf numFmtId="0" fontId="14" fillId="0" borderId="39" xfId="0" applyFont="1" applyBorder="1" applyAlignment="1"/>
    <xf numFmtId="3" fontId="9" fillId="0" borderId="39" xfId="0" applyNumberFormat="1" applyFont="1" applyBorder="1" applyAlignment="1"/>
    <xf numFmtId="164" fontId="9" fillId="0" borderId="40" xfId="0" applyNumberFormat="1" applyFont="1" applyBorder="1" applyAlignment="1"/>
    <xf numFmtId="164" fontId="20" fillId="0" borderId="29" xfId="0" applyNumberFormat="1" applyFont="1" applyBorder="1" applyAlignment="1"/>
    <xf numFmtId="49" fontId="13" fillId="0" borderId="41" xfId="0" applyNumberFormat="1" applyFont="1" applyBorder="1" applyAlignment="1"/>
    <xf numFmtId="164" fontId="15" fillId="0" borderId="41" xfId="0" applyNumberFormat="1" applyFont="1" applyBorder="1" applyAlignment="1"/>
    <xf numFmtId="49" fontId="13" fillId="0" borderId="37" xfId="0" applyNumberFormat="1" applyFont="1" applyBorder="1" applyAlignment="1"/>
    <xf numFmtId="3" fontId="15" fillId="0" borderId="37" xfId="0" applyNumberFormat="1" applyFont="1" applyBorder="1" applyAlignment="1"/>
    <xf numFmtId="164" fontId="15" fillId="6" borderId="42" xfId="0" applyNumberFormat="1" applyFont="1" applyFill="1" applyBorder="1" applyAlignment="1"/>
    <xf numFmtId="164" fontId="15" fillId="6" borderId="43" xfId="0" applyNumberFormat="1" applyFont="1" applyFill="1" applyBorder="1" applyAlignment="1"/>
    <xf numFmtId="164" fontId="15" fillId="6" borderId="44" xfId="0" applyNumberFormat="1" applyFont="1" applyFill="1" applyBorder="1" applyAlignment="1"/>
    <xf numFmtId="164" fontId="15" fillId="14" borderId="29" xfId="0" applyNumberFormat="1" applyFont="1" applyFill="1" applyBorder="1" applyAlignment="1"/>
    <xf numFmtId="164" fontId="15" fillId="7" borderId="29" xfId="0" applyNumberFormat="1" applyFont="1" applyFill="1" applyBorder="1" applyAlignment="1"/>
    <xf numFmtId="164" fontId="15" fillId="7" borderId="45" xfId="0" applyNumberFormat="1" applyFont="1" applyFill="1" applyBorder="1" applyAlignment="1"/>
    <xf numFmtId="164" fontId="15" fillId="11" borderId="29" xfId="0" applyNumberFormat="1" applyFont="1" applyFill="1" applyBorder="1" applyAlignment="1"/>
    <xf numFmtId="0" fontId="17" fillId="0" borderId="2" xfId="0" applyFont="1" applyBorder="1" applyAlignment="1"/>
    <xf numFmtId="49" fontId="22" fillId="0" borderId="6" xfId="0" applyNumberFormat="1" applyFont="1" applyBorder="1" applyAlignment="1"/>
    <xf numFmtId="44" fontId="9" fillId="0" borderId="2" xfId="0" applyNumberFormat="1" applyFont="1" applyBorder="1" applyAlignment="1"/>
    <xf numFmtId="49" fontId="23" fillId="6" borderId="26" xfId="0" applyNumberFormat="1" applyFont="1" applyFill="1" applyBorder="1" applyAlignment="1">
      <alignment horizontal="left" vertical="top" wrapText="1"/>
    </xf>
    <xf numFmtId="49" fontId="14" fillId="0" borderId="46" xfId="0" applyNumberFormat="1" applyFont="1" applyBorder="1" applyAlignment="1"/>
    <xf numFmtId="49" fontId="18" fillId="0" borderId="35" xfId="0" applyNumberFormat="1" applyFont="1" applyBorder="1" applyAlignment="1"/>
    <xf numFmtId="49" fontId="13" fillId="6" borderId="47" xfId="0" applyNumberFormat="1" applyFont="1" applyFill="1" applyBorder="1" applyAlignment="1">
      <alignment wrapText="1"/>
    </xf>
    <xf numFmtId="164" fontId="17" fillId="7" borderId="29" xfId="0" applyNumberFormat="1" applyFont="1" applyFill="1" applyBorder="1" applyAlignment="1"/>
    <xf numFmtId="164" fontId="15" fillId="11" borderId="43" xfId="0" applyNumberFormat="1" applyFont="1" applyFill="1" applyBorder="1" applyAlignment="1"/>
    <xf numFmtId="0" fontId="17" fillId="0" borderId="48" xfId="0" applyFont="1" applyBorder="1" applyAlignment="1">
      <alignment horizontal="center"/>
    </xf>
    <xf numFmtId="0" fontId="17" fillId="0" borderId="49" xfId="0" applyFont="1" applyBorder="1" applyAlignment="1">
      <alignment horizontal="center"/>
    </xf>
    <xf numFmtId="0" fontId="17" fillId="0" borderId="50" xfId="0" applyFont="1" applyBorder="1" applyAlignment="1">
      <alignment horizontal="center"/>
    </xf>
    <xf numFmtId="49" fontId="13" fillId="6" borderId="51" xfId="0" applyNumberFormat="1" applyFont="1" applyFill="1" applyBorder="1" applyAlignment="1"/>
    <xf numFmtId="164" fontId="15" fillId="6" borderId="52" xfId="0" applyNumberFormat="1" applyFont="1" applyFill="1" applyBorder="1" applyAlignment="1"/>
    <xf numFmtId="49" fontId="13" fillId="0" borderId="30" xfId="0" applyNumberFormat="1" applyFont="1" applyBorder="1" applyAlignment="1"/>
    <xf numFmtId="0" fontId="9" fillId="0" borderId="41" xfId="0" applyFont="1" applyBorder="1" applyAlignment="1"/>
    <xf numFmtId="49" fontId="14" fillId="4" borderId="53" xfId="0" applyNumberFormat="1" applyFont="1" applyFill="1" applyBorder="1" applyAlignment="1">
      <alignment wrapText="1"/>
    </xf>
    <xf numFmtId="164" fontId="15" fillId="12" borderId="27" xfId="0" applyNumberFormat="1" applyFont="1" applyFill="1" applyBorder="1" applyAlignment="1"/>
    <xf numFmtId="0" fontId="19" fillId="0" borderId="3" xfId="0" applyFont="1" applyBorder="1" applyAlignme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333399"/>
      <rgbColor rgb="FF003366"/>
      <rgbColor rgb="FFC0C0C0"/>
      <rgbColor rgb="FF333333"/>
      <rgbColor rgb="FF808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6"/>
  <sheetViews>
    <sheetView showGridLines="0" workbookViewId="0"/>
  </sheetViews>
  <sheetFormatPr defaultColWidth="10" defaultRowHeight="12.95" customHeight="1" x14ac:dyDescent="0.2"/>
  <cols>
    <col min="1" max="1" width="2" customWidth="1"/>
    <col min="2" max="4" width="33.625" customWidth="1"/>
  </cols>
  <sheetData>
    <row r="3" spans="2:4" ht="50.1" customHeight="1" x14ac:dyDescent="0.2">
      <c r="B3" s="48" t="s">
        <v>0</v>
      </c>
      <c r="C3" s="49"/>
      <c r="D3" s="49"/>
    </row>
    <row r="7" spans="2:4" ht="18" x14ac:dyDescent="0.25">
      <c r="B7" s="1" t="s">
        <v>1</v>
      </c>
      <c r="C7" s="1" t="s">
        <v>2</v>
      </c>
      <c r="D7" s="1" t="s">
        <v>3</v>
      </c>
    </row>
    <row r="9" spans="2:4" ht="15" x14ac:dyDescent="0.2">
      <c r="B9" s="2" t="s">
        <v>4</v>
      </c>
      <c r="C9" s="2"/>
      <c r="D9" s="2"/>
    </row>
    <row r="10" spans="2:4" ht="15" x14ac:dyDescent="0.2">
      <c r="B10" s="3"/>
      <c r="C10" s="3" t="s">
        <v>5</v>
      </c>
      <c r="D10" s="4" t="s">
        <v>4</v>
      </c>
    </row>
    <row r="11" spans="2:4" ht="15" x14ac:dyDescent="0.2">
      <c r="B11" s="2" t="s">
        <v>19</v>
      </c>
      <c r="C11" s="2"/>
      <c r="D11" s="2"/>
    </row>
    <row r="12" spans="2:4" ht="15" x14ac:dyDescent="0.2">
      <c r="B12" s="3"/>
      <c r="C12" s="3" t="s">
        <v>5</v>
      </c>
      <c r="D12" s="4" t="s">
        <v>19</v>
      </c>
    </row>
    <row r="13" spans="2:4" ht="15" x14ac:dyDescent="0.2">
      <c r="B13" s="2" t="s">
        <v>117</v>
      </c>
      <c r="C13" s="2"/>
      <c r="D13" s="2"/>
    </row>
    <row r="14" spans="2:4" ht="15" x14ac:dyDescent="0.2">
      <c r="B14" s="3"/>
      <c r="C14" s="3" t="s">
        <v>5</v>
      </c>
      <c r="D14" s="4" t="s">
        <v>117</v>
      </c>
    </row>
    <row r="15" spans="2:4" ht="15" x14ac:dyDescent="0.2">
      <c r="B15" s="2" t="s">
        <v>120</v>
      </c>
      <c r="C15" s="2"/>
      <c r="D15" s="2"/>
    </row>
    <row r="16" spans="2:4" ht="15" x14ac:dyDescent="0.2">
      <c r="B16" s="3"/>
      <c r="C16" s="3" t="s">
        <v>5</v>
      </c>
      <c r="D16" s="4" t="s">
        <v>120</v>
      </c>
    </row>
  </sheetData>
  <mergeCells count="1">
    <mergeCell ref="B3:D3"/>
  </mergeCells>
  <hyperlinks>
    <hyperlink ref="D10" location="'Questions'!R1C1" display="Questions"/>
    <hyperlink ref="D12" location="'12month P&amp;L,Yr 1'!R1C1" display="12month P&amp;L,Yr 1"/>
    <hyperlink ref="D14" location="'Year 2 P&amp;L'!R1C1" display="Year 2 P&amp;L"/>
    <hyperlink ref="D16" location="'Year 3 P&amp;L'!R1C1" display="Year 3 P&amp;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
  <sheetViews>
    <sheetView showGridLines="0" tabSelected="1" workbookViewId="0">
      <selection activeCell="B9" sqref="B9"/>
    </sheetView>
  </sheetViews>
  <sheetFormatPr defaultColWidth="11" defaultRowHeight="12.75" customHeight="1" x14ac:dyDescent="0.2"/>
  <cols>
    <col min="1" max="1" width="39.125" style="5" customWidth="1"/>
    <col min="2" max="2" width="32" style="5" customWidth="1"/>
    <col min="3" max="3" width="31.375" style="5" customWidth="1"/>
    <col min="4" max="256" width="11" style="5" customWidth="1"/>
  </cols>
  <sheetData>
    <row r="1" spans="1:5" ht="26.1" customHeight="1" x14ac:dyDescent="0.2">
      <c r="A1" s="6" t="s">
        <v>6</v>
      </c>
      <c r="B1" s="7" t="s">
        <v>7</v>
      </c>
      <c r="C1" s="7" t="s">
        <v>8</v>
      </c>
      <c r="D1" s="8"/>
      <c r="E1" s="8"/>
    </row>
    <row r="2" spans="1:5" ht="54" customHeight="1" x14ac:dyDescent="0.2">
      <c r="A2" s="9" t="s">
        <v>9</v>
      </c>
      <c r="B2" s="118" t="s">
        <v>131</v>
      </c>
      <c r="C2" s="10"/>
      <c r="D2" s="11"/>
      <c r="E2" s="8"/>
    </row>
    <row r="3" spans="1:5" ht="60.95" customHeight="1" x14ac:dyDescent="0.2">
      <c r="A3" s="12" t="s">
        <v>10</v>
      </c>
      <c r="B3" s="118" t="s">
        <v>132</v>
      </c>
      <c r="C3" s="10"/>
      <c r="D3" s="11"/>
      <c r="E3" s="8"/>
    </row>
    <row r="4" spans="1:5" ht="54" customHeight="1" x14ac:dyDescent="0.2">
      <c r="A4" s="12" t="s">
        <v>11</v>
      </c>
      <c r="B4" s="118" t="s">
        <v>133</v>
      </c>
      <c r="C4" s="10"/>
      <c r="D4" s="11"/>
      <c r="E4" s="8"/>
    </row>
    <row r="5" spans="1:5" ht="54" customHeight="1" x14ac:dyDescent="0.2">
      <c r="A5" s="12" t="s">
        <v>12</v>
      </c>
      <c r="B5" s="118" t="s">
        <v>134</v>
      </c>
      <c r="C5" s="10"/>
      <c r="D5" s="11"/>
      <c r="E5" s="8"/>
    </row>
    <row r="6" spans="1:5" ht="54" customHeight="1" x14ac:dyDescent="0.2">
      <c r="A6" s="12" t="s">
        <v>13</v>
      </c>
      <c r="B6" s="10"/>
      <c r="C6" s="10"/>
      <c r="D6" s="11"/>
      <c r="E6" s="8"/>
    </row>
    <row r="7" spans="1:5" ht="54" customHeight="1" x14ac:dyDescent="0.2">
      <c r="A7" s="12" t="s">
        <v>14</v>
      </c>
      <c r="B7" s="118" t="s">
        <v>135</v>
      </c>
      <c r="C7" s="10"/>
      <c r="D7" s="11"/>
      <c r="E7" s="8"/>
    </row>
    <row r="8" spans="1:5" ht="54" customHeight="1" x14ac:dyDescent="0.2">
      <c r="A8" s="12" t="s">
        <v>15</v>
      </c>
      <c r="B8" s="118" t="s">
        <v>136</v>
      </c>
      <c r="C8" s="10"/>
      <c r="D8" s="11"/>
      <c r="E8" s="8"/>
    </row>
    <row r="9" spans="1:5" ht="54" customHeight="1" x14ac:dyDescent="0.2">
      <c r="A9" s="9" t="s">
        <v>16</v>
      </c>
      <c r="B9" s="10"/>
      <c r="C9" s="10"/>
      <c r="D9" s="11"/>
      <c r="E9" s="8"/>
    </row>
    <row r="10" spans="1:5" ht="54" customHeight="1" x14ac:dyDescent="0.2">
      <c r="A10" s="12" t="s">
        <v>17</v>
      </c>
      <c r="B10" s="10"/>
      <c r="C10" s="10"/>
      <c r="D10" s="11"/>
      <c r="E10" s="8"/>
    </row>
    <row r="11" spans="1:5" ht="54" customHeight="1" x14ac:dyDescent="0.2">
      <c r="A11" s="9" t="s">
        <v>18</v>
      </c>
      <c r="B11" s="10"/>
      <c r="C11" s="10"/>
      <c r="D11" s="11"/>
      <c r="E11" s="8"/>
    </row>
    <row r="12" spans="1:5" ht="54" customHeight="1" x14ac:dyDescent="0.2">
      <c r="A12" s="13"/>
      <c r="B12" s="10"/>
      <c r="C12" s="10"/>
      <c r="D12" s="11"/>
      <c r="E12" s="8"/>
    </row>
    <row r="13" spans="1:5" ht="54" customHeight="1" x14ac:dyDescent="0.2">
      <c r="A13" s="13"/>
      <c r="B13" s="10"/>
      <c r="C13" s="10"/>
      <c r="D13" s="11"/>
      <c r="E13" s="8"/>
    </row>
    <row r="14" spans="1:5" ht="54" customHeight="1" x14ac:dyDescent="0.2">
      <c r="A14" s="13"/>
      <c r="B14" s="10"/>
      <c r="C14" s="10"/>
      <c r="D14" s="11"/>
      <c r="E14" s="8"/>
    </row>
    <row r="15" spans="1:5" ht="54" customHeight="1" x14ac:dyDescent="0.2">
      <c r="A15" s="14"/>
      <c r="B15" s="10"/>
      <c r="C15" s="10"/>
      <c r="D15" s="11"/>
      <c r="E15" s="8"/>
    </row>
    <row r="16" spans="1:5" ht="54" customHeight="1" x14ac:dyDescent="0.2">
      <c r="A16" s="14"/>
      <c r="B16" s="10"/>
      <c r="C16" s="10"/>
      <c r="D16" s="11"/>
      <c r="E16" s="8"/>
    </row>
    <row r="17" spans="1:5" ht="15" customHeight="1" x14ac:dyDescent="0.2">
      <c r="A17" s="15"/>
      <c r="B17" s="16"/>
      <c r="C17" s="16"/>
      <c r="D17" s="8"/>
      <c r="E17" s="8"/>
    </row>
    <row r="18" spans="1:5" ht="15" customHeight="1" x14ac:dyDescent="0.2">
      <c r="A18" s="17"/>
      <c r="B18" s="8"/>
      <c r="C18" s="8"/>
      <c r="D18" s="8"/>
      <c r="E18" s="8"/>
    </row>
    <row r="19" spans="1:5" ht="15" customHeight="1" x14ac:dyDescent="0.2">
      <c r="A19" s="17"/>
      <c r="B19" s="8"/>
      <c r="C19" s="8"/>
      <c r="D19" s="8"/>
      <c r="E19" s="8"/>
    </row>
  </sheetData>
  <pageMargins left="0.15" right="0.15" top="0.75" bottom="0.5" header="0.5" footer="0.5"/>
  <pageSetup orientation="landscape"/>
  <headerFooter>
    <oddHeader>&amp;L&amp;"Verdana,Bold"&amp;10&amp;K000000Projected Financial Statment Analysis (3-Year Financial Plan).</oddHead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8"/>
  <sheetViews>
    <sheetView showGridLines="0" topLeftCell="A79" workbookViewId="0">
      <selection activeCell="B97" sqref="B97"/>
    </sheetView>
  </sheetViews>
  <sheetFormatPr defaultColWidth="11" defaultRowHeight="12.75" customHeight="1" x14ac:dyDescent="0.2"/>
  <cols>
    <col min="1" max="1" width="39.375" style="18" customWidth="1"/>
    <col min="2" max="2" width="22.25" style="18" customWidth="1"/>
    <col min="3" max="3" width="11" style="18" customWidth="1"/>
    <col min="4" max="4" width="11.375" style="18" customWidth="1"/>
    <col min="5" max="5" width="12.125" style="18" customWidth="1"/>
    <col min="6" max="6" width="11.75" style="18" customWidth="1"/>
    <col min="7" max="7" width="12.25" style="18" customWidth="1"/>
    <col min="8" max="8" width="10.5" style="18" customWidth="1"/>
    <col min="9" max="9" width="12" style="18" customWidth="1"/>
    <col min="10" max="10" width="13.375" style="18" customWidth="1"/>
    <col min="11" max="11" width="11" style="18" customWidth="1"/>
    <col min="12" max="12" width="10.875" style="18" customWidth="1"/>
    <col min="13" max="13" width="10.5" style="18" customWidth="1"/>
    <col min="14" max="256" width="11" style="18" customWidth="1"/>
  </cols>
  <sheetData>
    <row r="1" spans="1:256" ht="20.25" customHeight="1" x14ac:dyDescent="0.3">
      <c r="A1" s="101" t="s">
        <v>124</v>
      </c>
      <c r="B1" s="19"/>
      <c r="C1" s="19"/>
      <c r="D1" s="19"/>
      <c r="E1" s="19"/>
      <c r="F1" s="19"/>
      <c r="G1" s="19"/>
      <c r="H1" s="19"/>
      <c r="I1" s="19"/>
      <c r="J1" s="19"/>
      <c r="K1" s="19"/>
      <c r="L1" s="19"/>
      <c r="M1" s="19"/>
    </row>
    <row r="2" spans="1:256" ht="18" customHeight="1" x14ac:dyDescent="0.2">
      <c r="A2" s="20" t="s">
        <v>21</v>
      </c>
      <c r="B2" s="19"/>
      <c r="C2" s="19"/>
      <c r="D2" s="19"/>
      <c r="E2" s="102"/>
      <c r="F2" s="19"/>
      <c r="G2" s="19"/>
      <c r="H2" s="19"/>
      <c r="I2" s="19"/>
      <c r="J2" s="19"/>
      <c r="K2" s="19"/>
      <c r="L2" s="19"/>
      <c r="M2" s="19"/>
    </row>
    <row r="3" spans="1:256" ht="12.75" customHeight="1" x14ac:dyDescent="0.2">
      <c r="A3" s="21" t="s">
        <v>22</v>
      </c>
      <c r="B3" s="100" t="s">
        <v>123</v>
      </c>
      <c r="C3" s="19"/>
      <c r="D3" s="19"/>
      <c r="E3" s="19"/>
      <c r="F3" s="19"/>
      <c r="G3" s="19"/>
      <c r="H3" s="19"/>
      <c r="I3" s="19"/>
      <c r="J3" s="19"/>
      <c r="K3" s="19"/>
      <c r="L3" s="19"/>
      <c r="M3" s="19"/>
    </row>
    <row r="4" spans="1:256" ht="12.75" customHeight="1" x14ac:dyDescent="0.2">
      <c r="A4" s="50" t="s">
        <v>23</v>
      </c>
      <c r="B4" s="51"/>
      <c r="C4" s="51"/>
      <c r="D4" s="51"/>
      <c r="E4" s="51"/>
      <c r="F4" s="51"/>
      <c r="G4" s="51"/>
      <c r="H4" s="51"/>
      <c r="I4" s="51"/>
      <c r="J4" s="51"/>
      <c r="K4" s="51"/>
      <c r="L4" s="51"/>
      <c r="M4" s="51"/>
    </row>
    <row r="5" spans="1:256" ht="15" customHeight="1" x14ac:dyDescent="0.25">
      <c r="A5" s="22" t="s">
        <v>24</v>
      </c>
      <c r="B5" s="23" t="s">
        <v>25</v>
      </c>
      <c r="C5" s="23" t="s">
        <v>26</v>
      </c>
      <c r="D5" s="23" t="s">
        <v>27</v>
      </c>
      <c r="E5" s="23" t="s">
        <v>28</v>
      </c>
      <c r="F5" s="23" t="s">
        <v>29</v>
      </c>
      <c r="G5" s="23" t="s">
        <v>30</v>
      </c>
      <c r="H5" s="23" t="s">
        <v>31</v>
      </c>
      <c r="I5" s="23" t="s">
        <v>32</v>
      </c>
      <c r="J5" s="23" t="s">
        <v>33</v>
      </c>
      <c r="K5" s="23" t="s">
        <v>34</v>
      </c>
      <c r="L5" s="23" t="s">
        <v>35</v>
      </c>
      <c r="M5" s="24" t="s">
        <v>36</v>
      </c>
    </row>
    <row r="6" spans="1:256" ht="15" customHeight="1" x14ac:dyDescent="0.25">
      <c r="A6" s="25" t="s">
        <v>37</v>
      </c>
      <c r="B6" s="26"/>
      <c r="C6" s="26"/>
      <c r="D6" s="26"/>
      <c r="E6" s="26"/>
      <c r="F6" s="26"/>
      <c r="G6" s="26"/>
      <c r="H6" s="26"/>
      <c r="I6" s="26"/>
      <c r="J6" s="26"/>
      <c r="K6" s="26"/>
      <c r="L6" s="26"/>
      <c r="M6" s="26"/>
    </row>
    <row r="7" spans="1:256" ht="15" customHeight="1" x14ac:dyDescent="0.25">
      <c r="A7" s="27" t="s">
        <v>38</v>
      </c>
      <c r="B7" s="28"/>
      <c r="C7" s="28"/>
      <c r="D7" s="28"/>
      <c r="E7" s="28"/>
      <c r="F7" s="28"/>
      <c r="G7" s="28"/>
      <c r="H7" s="28"/>
      <c r="I7" s="28"/>
      <c r="J7" s="28"/>
      <c r="K7" s="28"/>
      <c r="L7" s="28"/>
      <c r="M7" s="28"/>
    </row>
    <row r="8" spans="1:256" s="57" customFormat="1" ht="14.25" customHeight="1" x14ac:dyDescent="0.25">
      <c r="A8" s="70" t="s">
        <v>39</v>
      </c>
      <c r="B8" s="61">
        <v>310530</v>
      </c>
      <c r="C8" s="61">
        <f>1.03*B8</f>
        <v>319845.90000000002</v>
      </c>
      <c r="D8" s="61">
        <f>0.96*C8</f>
        <v>307052.06400000001</v>
      </c>
      <c r="E8" s="61">
        <f>1.02*D8</f>
        <v>313193.10528000002</v>
      </c>
      <c r="F8" s="61">
        <f>1.013*E8</f>
        <v>317264.61564863997</v>
      </c>
      <c r="G8" s="61">
        <f>1.02*F8</f>
        <v>323609.9079616128</v>
      </c>
      <c r="H8" s="61">
        <f>0.96*G8</f>
        <v>310665.51164314826</v>
      </c>
      <c r="I8" s="61">
        <f>1.015*H8</f>
        <v>315325.49431779544</v>
      </c>
      <c r="J8" s="61">
        <f>1.005*I8</f>
        <v>316902.1217893844</v>
      </c>
      <c r="K8" s="61">
        <f>0.99*J8</f>
        <v>313733.10057149053</v>
      </c>
      <c r="L8" s="61">
        <f>1.054*K8</f>
        <v>330674.68800235103</v>
      </c>
      <c r="M8" s="61">
        <f>1.003*L8</f>
        <v>331666.71206635807</v>
      </c>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c r="IK8" s="56"/>
      <c r="IL8" s="56"/>
      <c r="IM8" s="56"/>
      <c r="IN8" s="56"/>
      <c r="IO8" s="56"/>
      <c r="IP8" s="56"/>
      <c r="IQ8" s="56"/>
      <c r="IR8" s="56"/>
      <c r="IS8" s="56"/>
      <c r="IT8" s="56"/>
      <c r="IU8" s="56"/>
      <c r="IV8" s="56"/>
    </row>
    <row r="9" spans="1:256" ht="42.75" customHeight="1" x14ac:dyDescent="0.2">
      <c r="A9" s="31" t="s">
        <v>40</v>
      </c>
      <c r="B9" s="30">
        <v>4325</v>
      </c>
      <c r="C9" s="30">
        <f t="shared" ref="C9:C72" si="0">1.03*B9</f>
        <v>4454.75</v>
      </c>
      <c r="D9" s="61">
        <f t="shared" ref="D9:D72" si="1">0.96*C9</f>
        <v>4276.5599999999995</v>
      </c>
      <c r="E9" s="61">
        <f t="shared" ref="E9:E72" si="2">1.02*D9</f>
        <v>4362.0911999999998</v>
      </c>
      <c r="F9" s="61">
        <f t="shared" ref="F9:F72" si="3">1.013*E9</f>
        <v>4418.7983855999992</v>
      </c>
      <c r="G9" s="61">
        <f t="shared" ref="G9:G72" si="4">1.02*F9</f>
        <v>4507.1743533119989</v>
      </c>
      <c r="H9" s="61">
        <f t="shared" ref="H9:H72" si="5">0.96*G9</f>
        <v>4326.8873791795186</v>
      </c>
      <c r="I9" s="61">
        <f t="shared" ref="I9:I72" si="6">1.015*H9</f>
        <v>4391.7906898672109</v>
      </c>
      <c r="J9" s="61">
        <f t="shared" ref="J9:J72" si="7">1.005*I9</f>
        <v>4413.7496433165461</v>
      </c>
      <c r="K9" s="61">
        <f t="shared" ref="K9:K72" si="8">0.99*J9</f>
        <v>4369.6121468833808</v>
      </c>
      <c r="L9" s="61">
        <f t="shared" ref="L9:L72" si="9">1.054*K9</f>
        <v>4605.5712028150838</v>
      </c>
      <c r="M9" s="61">
        <f t="shared" ref="M9:M72" si="10">1.003*L9</f>
        <v>4619.3879164235286</v>
      </c>
    </row>
    <row r="10" spans="1:256" ht="14.25" customHeight="1" x14ac:dyDescent="0.2">
      <c r="A10" s="71" t="s">
        <v>41</v>
      </c>
      <c r="B10" s="62">
        <v>0</v>
      </c>
      <c r="C10" s="62">
        <f t="shared" si="0"/>
        <v>0</v>
      </c>
      <c r="D10" s="72">
        <f t="shared" si="1"/>
        <v>0</v>
      </c>
      <c r="E10" s="72">
        <f t="shared" si="2"/>
        <v>0</v>
      </c>
      <c r="F10" s="72">
        <f t="shared" si="3"/>
        <v>0</v>
      </c>
      <c r="G10" s="72">
        <f t="shared" si="4"/>
        <v>0</v>
      </c>
      <c r="H10" s="72">
        <f t="shared" si="5"/>
        <v>0</v>
      </c>
      <c r="I10" s="72">
        <f t="shared" si="6"/>
        <v>0</v>
      </c>
      <c r="J10" s="72">
        <f t="shared" si="7"/>
        <v>0</v>
      </c>
      <c r="K10" s="72">
        <f t="shared" si="8"/>
        <v>0</v>
      </c>
      <c r="L10" s="72">
        <f t="shared" si="9"/>
        <v>0</v>
      </c>
      <c r="M10" s="72">
        <f t="shared" si="10"/>
        <v>0</v>
      </c>
    </row>
    <row r="11" spans="1:256" ht="15" customHeight="1" x14ac:dyDescent="0.25">
      <c r="A11" s="81" t="s">
        <v>42</v>
      </c>
      <c r="B11" s="67">
        <f>B8+B9</f>
        <v>314855</v>
      </c>
      <c r="C11" s="67">
        <f t="shared" si="0"/>
        <v>324300.65000000002</v>
      </c>
      <c r="D11" s="67">
        <f t="shared" si="1"/>
        <v>311328.62400000001</v>
      </c>
      <c r="E11" s="67">
        <f t="shared" si="2"/>
        <v>317555.19648000004</v>
      </c>
      <c r="F11" s="67">
        <f t="shared" si="3"/>
        <v>321683.41403424001</v>
      </c>
      <c r="G11" s="67">
        <f t="shared" si="4"/>
        <v>328117.0823149248</v>
      </c>
      <c r="H11" s="67">
        <f t="shared" si="5"/>
        <v>314992.39902232779</v>
      </c>
      <c r="I11" s="67">
        <f t="shared" si="6"/>
        <v>319717.28500766266</v>
      </c>
      <c r="J11" s="67">
        <f t="shared" si="7"/>
        <v>321315.87143270095</v>
      </c>
      <c r="K11" s="67">
        <f t="shared" si="8"/>
        <v>318102.71271837392</v>
      </c>
      <c r="L11" s="67">
        <f t="shared" si="9"/>
        <v>335280.25920516613</v>
      </c>
      <c r="M11" s="67">
        <f t="shared" si="10"/>
        <v>336286.09998278157</v>
      </c>
    </row>
    <row r="12" spans="1:256" ht="15" customHeight="1" x14ac:dyDescent="0.25">
      <c r="A12" s="91" t="s">
        <v>43</v>
      </c>
      <c r="B12" s="92"/>
      <c r="C12" s="65">
        <f t="shared" si="0"/>
        <v>0</v>
      </c>
      <c r="D12" s="75">
        <f t="shared" si="1"/>
        <v>0</v>
      </c>
      <c r="E12" s="75">
        <f t="shared" si="2"/>
        <v>0</v>
      </c>
      <c r="F12" s="75">
        <f t="shared" si="3"/>
        <v>0</v>
      </c>
      <c r="G12" s="75">
        <f t="shared" si="4"/>
        <v>0</v>
      </c>
      <c r="H12" s="75">
        <f t="shared" si="5"/>
        <v>0</v>
      </c>
      <c r="I12" s="75">
        <f t="shared" si="6"/>
        <v>0</v>
      </c>
      <c r="J12" s="75">
        <f t="shared" si="7"/>
        <v>0</v>
      </c>
      <c r="K12" s="75">
        <f t="shared" si="8"/>
        <v>0</v>
      </c>
      <c r="L12" s="75">
        <f t="shared" si="9"/>
        <v>0</v>
      </c>
      <c r="M12" s="75">
        <f t="shared" si="10"/>
        <v>0</v>
      </c>
    </row>
    <row r="13" spans="1:256" ht="14.25" customHeight="1" x14ac:dyDescent="0.2">
      <c r="A13" s="29" t="s">
        <v>44</v>
      </c>
      <c r="B13" s="30">
        <v>19286</v>
      </c>
      <c r="C13" s="30">
        <f t="shared" si="0"/>
        <v>19864.580000000002</v>
      </c>
      <c r="D13" s="61">
        <f t="shared" si="1"/>
        <v>19069.996800000001</v>
      </c>
      <c r="E13" s="61">
        <f t="shared" si="2"/>
        <v>19451.396736000002</v>
      </c>
      <c r="F13" s="61">
        <f t="shared" si="3"/>
        <v>19704.264893568001</v>
      </c>
      <c r="G13" s="61">
        <f t="shared" si="4"/>
        <v>20098.35019143936</v>
      </c>
      <c r="H13" s="61">
        <f t="shared" si="5"/>
        <v>19294.416183781785</v>
      </c>
      <c r="I13" s="61">
        <f t="shared" si="6"/>
        <v>19583.832426538509</v>
      </c>
      <c r="J13" s="61">
        <f t="shared" si="7"/>
        <v>19681.751588671199</v>
      </c>
      <c r="K13" s="61">
        <f t="shared" si="8"/>
        <v>19484.934072784486</v>
      </c>
      <c r="L13" s="61">
        <f t="shared" si="9"/>
        <v>20537.12051271485</v>
      </c>
      <c r="M13" s="61">
        <f t="shared" si="10"/>
        <v>20598.731874252993</v>
      </c>
    </row>
    <row r="14" spans="1:256" ht="14.25" customHeight="1" x14ac:dyDescent="0.2">
      <c r="A14" s="32" t="s">
        <v>45</v>
      </c>
      <c r="B14" s="33">
        <v>10600</v>
      </c>
      <c r="C14" s="30">
        <f t="shared" si="0"/>
        <v>10918</v>
      </c>
      <c r="D14" s="61">
        <f t="shared" si="1"/>
        <v>10481.279999999999</v>
      </c>
      <c r="E14" s="61">
        <f t="shared" si="2"/>
        <v>10690.905599999998</v>
      </c>
      <c r="F14" s="61">
        <f t="shared" si="3"/>
        <v>10829.887372799998</v>
      </c>
      <c r="G14" s="61">
        <f t="shared" si="4"/>
        <v>11046.485120255998</v>
      </c>
      <c r="H14" s="61">
        <f t="shared" si="5"/>
        <v>10604.625715445758</v>
      </c>
      <c r="I14" s="61">
        <f t="shared" si="6"/>
        <v>10763.695101177444</v>
      </c>
      <c r="J14" s="61">
        <f t="shared" si="7"/>
        <v>10817.51357668333</v>
      </c>
      <c r="K14" s="61">
        <f t="shared" si="8"/>
        <v>10709.338440916497</v>
      </c>
      <c r="L14" s="61">
        <f t="shared" si="9"/>
        <v>11287.642716725988</v>
      </c>
      <c r="M14" s="61">
        <f t="shared" si="10"/>
        <v>11321.505644876164</v>
      </c>
    </row>
    <row r="15" spans="1:256" ht="15" customHeight="1" x14ac:dyDescent="0.25">
      <c r="A15" s="89" t="s">
        <v>46</v>
      </c>
      <c r="B15" s="90">
        <f>B13+B14</f>
        <v>29886</v>
      </c>
      <c r="C15" s="62">
        <f t="shared" si="0"/>
        <v>30782.58</v>
      </c>
      <c r="D15" s="72">
        <f t="shared" si="1"/>
        <v>29551.2768</v>
      </c>
      <c r="E15" s="72">
        <f t="shared" si="2"/>
        <v>30142.302336000001</v>
      </c>
      <c r="F15" s="72">
        <f t="shared" si="3"/>
        <v>30534.152266367997</v>
      </c>
      <c r="G15" s="72">
        <f t="shared" si="4"/>
        <v>31144.835311695359</v>
      </c>
      <c r="H15" s="72">
        <f t="shared" si="5"/>
        <v>29899.041899227544</v>
      </c>
      <c r="I15" s="72">
        <f t="shared" si="6"/>
        <v>30347.527527715956</v>
      </c>
      <c r="J15" s="72">
        <f t="shared" si="7"/>
        <v>30499.265165354533</v>
      </c>
      <c r="K15" s="72">
        <f t="shared" si="8"/>
        <v>30194.272513700987</v>
      </c>
      <c r="L15" s="72">
        <f t="shared" si="9"/>
        <v>31824.763229440843</v>
      </c>
      <c r="M15" s="72">
        <f t="shared" si="10"/>
        <v>31920.237519129161</v>
      </c>
    </row>
    <row r="16" spans="1:256" ht="15" customHeight="1" x14ac:dyDescent="0.25">
      <c r="A16" s="81" t="s">
        <v>47</v>
      </c>
      <c r="B16" s="67">
        <f>B11-B15</f>
        <v>284969</v>
      </c>
      <c r="C16" s="67">
        <f t="shared" si="0"/>
        <v>293518.07</v>
      </c>
      <c r="D16" s="67">
        <f t="shared" si="1"/>
        <v>281777.34720000002</v>
      </c>
      <c r="E16" s="67">
        <f t="shared" si="2"/>
        <v>287412.89414400002</v>
      </c>
      <c r="F16" s="67">
        <f t="shared" si="3"/>
        <v>291149.26176787197</v>
      </c>
      <c r="G16" s="67">
        <f t="shared" si="4"/>
        <v>296972.24700322939</v>
      </c>
      <c r="H16" s="67">
        <f t="shared" si="5"/>
        <v>285093.3571231002</v>
      </c>
      <c r="I16" s="67">
        <f t="shared" si="6"/>
        <v>289369.75747994665</v>
      </c>
      <c r="J16" s="67">
        <f t="shared" si="7"/>
        <v>290816.60626734636</v>
      </c>
      <c r="K16" s="67">
        <f t="shared" si="8"/>
        <v>287908.44020467292</v>
      </c>
      <c r="L16" s="67">
        <f t="shared" si="9"/>
        <v>303455.49597572529</v>
      </c>
      <c r="M16" s="67">
        <f t="shared" si="10"/>
        <v>304365.86246365245</v>
      </c>
    </row>
    <row r="17" spans="1:256" ht="15" customHeight="1" x14ac:dyDescent="0.25">
      <c r="A17" s="73" t="s">
        <v>48</v>
      </c>
      <c r="B17" s="74"/>
      <c r="C17" s="65">
        <f t="shared" si="0"/>
        <v>0</v>
      </c>
      <c r="D17" s="75">
        <f t="shared" si="1"/>
        <v>0</v>
      </c>
      <c r="E17" s="75">
        <f t="shared" si="2"/>
        <v>0</v>
      </c>
      <c r="F17" s="75">
        <f t="shared" si="3"/>
        <v>0</v>
      </c>
      <c r="G17" s="75">
        <f t="shared" si="4"/>
        <v>0</v>
      </c>
      <c r="H17" s="75">
        <f t="shared" si="5"/>
        <v>0</v>
      </c>
      <c r="I17" s="75">
        <f t="shared" si="6"/>
        <v>0</v>
      </c>
      <c r="J17" s="75">
        <f t="shared" si="7"/>
        <v>0</v>
      </c>
      <c r="K17" s="75">
        <f t="shared" si="8"/>
        <v>0</v>
      </c>
      <c r="L17" s="75">
        <f t="shared" si="9"/>
        <v>0</v>
      </c>
      <c r="M17" s="75">
        <f t="shared" si="10"/>
        <v>0</v>
      </c>
    </row>
    <row r="18" spans="1:256" ht="14.25" customHeight="1" x14ac:dyDescent="0.2">
      <c r="A18" s="29" t="s">
        <v>49</v>
      </c>
      <c r="B18" s="30">
        <v>56400</v>
      </c>
      <c r="C18" s="30">
        <f t="shared" si="0"/>
        <v>58092</v>
      </c>
      <c r="D18" s="61">
        <f t="shared" si="1"/>
        <v>55768.32</v>
      </c>
      <c r="E18" s="61">
        <f t="shared" si="2"/>
        <v>56883.686399999999</v>
      </c>
      <c r="F18" s="61">
        <f t="shared" si="3"/>
        <v>57623.174323199994</v>
      </c>
      <c r="G18" s="61">
        <f t="shared" si="4"/>
        <v>58775.637809663996</v>
      </c>
      <c r="H18" s="61">
        <f t="shared" si="5"/>
        <v>56424.612297277432</v>
      </c>
      <c r="I18" s="61">
        <f t="shared" si="6"/>
        <v>57270.981481736591</v>
      </c>
      <c r="J18" s="61">
        <f t="shared" si="7"/>
        <v>57557.336389145268</v>
      </c>
      <c r="K18" s="61">
        <f t="shared" si="8"/>
        <v>56981.763025253815</v>
      </c>
      <c r="L18" s="61">
        <f t="shared" si="9"/>
        <v>60058.778228617521</v>
      </c>
      <c r="M18" s="61">
        <f t="shared" si="10"/>
        <v>60238.954563303363</v>
      </c>
    </row>
    <row r="19" spans="1:256" ht="14.25" customHeight="1" x14ac:dyDescent="0.2">
      <c r="A19" s="29" t="s">
        <v>50</v>
      </c>
      <c r="B19" s="30">
        <v>60500</v>
      </c>
      <c r="C19" s="30">
        <f t="shared" si="0"/>
        <v>62315</v>
      </c>
      <c r="D19" s="61">
        <f t="shared" si="1"/>
        <v>59822.399999999994</v>
      </c>
      <c r="E19" s="61">
        <f t="shared" si="2"/>
        <v>61018.847999999998</v>
      </c>
      <c r="F19" s="61">
        <f t="shared" si="3"/>
        <v>61812.093023999994</v>
      </c>
      <c r="G19" s="61">
        <f t="shared" si="4"/>
        <v>63048.334884479998</v>
      </c>
      <c r="H19" s="61">
        <f t="shared" si="5"/>
        <v>60526.401489100797</v>
      </c>
      <c r="I19" s="61">
        <f t="shared" si="6"/>
        <v>61434.297511437304</v>
      </c>
      <c r="J19" s="61">
        <f t="shared" si="7"/>
        <v>61741.468998994482</v>
      </c>
      <c r="K19" s="61">
        <f t="shared" si="8"/>
        <v>61124.054309004539</v>
      </c>
      <c r="L19" s="61">
        <f t="shared" si="9"/>
        <v>64424.753241690785</v>
      </c>
      <c r="M19" s="61">
        <f t="shared" si="10"/>
        <v>64618.027501415854</v>
      </c>
    </row>
    <row r="20" spans="1:256" ht="12.75" customHeight="1" x14ac:dyDescent="0.2">
      <c r="A20" s="37"/>
      <c r="B20" s="30">
        <f>B18+B19</f>
        <v>116900</v>
      </c>
      <c r="C20" s="30">
        <f t="shared" si="0"/>
        <v>120407</v>
      </c>
      <c r="D20" s="61">
        <f t="shared" si="1"/>
        <v>115590.72</v>
      </c>
      <c r="E20" s="61">
        <f t="shared" si="2"/>
        <v>117902.5344</v>
      </c>
      <c r="F20" s="61">
        <f t="shared" si="3"/>
        <v>119435.26734719999</v>
      </c>
      <c r="G20" s="61">
        <f t="shared" si="4"/>
        <v>121823.97269414399</v>
      </c>
      <c r="H20" s="61">
        <f t="shared" si="5"/>
        <v>116951.01378637823</v>
      </c>
      <c r="I20" s="61">
        <f t="shared" si="6"/>
        <v>118705.2789931739</v>
      </c>
      <c r="J20" s="61">
        <f t="shared" si="7"/>
        <v>119298.80538813975</v>
      </c>
      <c r="K20" s="61">
        <f t="shared" si="8"/>
        <v>118105.81733425835</v>
      </c>
      <c r="L20" s="61">
        <f t="shared" si="9"/>
        <v>124483.5314703083</v>
      </c>
      <c r="M20" s="61">
        <f t="shared" si="10"/>
        <v>124856.98206471921</v>
      </c>
    </row>
    <row r="21" spans="1:256" ht="14.25" customHeight="1" x14ac:dyDescent="0.2">
      <c r="A21" s="71" t="s">
        <v>51</v>
      </c>
      <c r="B21" s="62">
        <v>48700</v>
      </c>
      <c r="C21" s="62">
        <f t="shared" si="0"/>
        <v>50161</v>
      </c>
      <c r="D21" s="72">
        <f t="shared" si="1"/>
        <v>48154.559999999998</v>
      </c>
      <c r="E21" s="72">
        <f t="shared" si="2"/>
        <v>49117.6512</v>
      </c>
      <c r="F21" s="72">
        <f t="shared" si="3"/>
        <v>49756.180665599997</v>
      </c>
      <c r="G21" s="72">
        <f t="shared" si="4"/>
        <v>50751.304278912001</v>
      </c>
      <c r="H21" s="72">
        <f t="shared" si="5"/>
        <v>48721.252107755521</v>
      </c>
      <c r="I21" s="72">
        <f t="shared" si="6"/>
        <v>49452.070889371847</v>
      </c>
      <c r="J21" s="72">
        <f t="shared" si="7"/>
        <v>49699.331243818699</v>
      </c>
      <c r="K21" s="72">
        <f t="shared" si="8"/>
        <v>49202.337931380513</v>
      </c>
      <c r="L21" s="72">
        <f t="shared" si="9"/>
        <v>51859.264179675061</v>
      </c>
      <c r="M21" s="72">
        <f t="shared" si="10"/>
        <v>52014.841972214082</v>
      </c>
    </row>
    <row r="22" spans="1:256" ht="15" customHeight="1" x14ac:dyDescent="0.25">
      <c r="A22" s="81" t="s">
        <v>52</v>
      </c>
      <c r="B22" s="88">
        <f>B18+B19-B21</f>
        <v>68200</v>
      </c>
      <c r="C22" s="67">
        <f t="shared" si="0"/>
        <v>70246</v>
      </c>
      <c r="D22" s="67">
        <f t="shared" si="1"/>
        <v>67436.160000000003</v>
      </c>
      <c r="E22" s="67">
        <f t="shared" si="2"/>
        <v>68784.883200000011</v>
      </c>
      <c r="F22" s="67">
        <f t="shared" si="3"/>
        <v>69679.086681600005</v>
      </c>
      <c r="G22" s="67">
        <f t="shared" si="4"/>
        <v>71072.668415232009</v>
      </c>
      <c r="H22" s="67">
        <f t="shared" si="5"/>
        <v>68229.76167862273</v>
      </c>
      <c r="I22" s="67">
        <f t="shared" si="6"/>
        <v>69253.20810380207</v>
      </c>
      <c r="J22" s="67">
        <f t="shared" si="7"/>
        <v>69599.474144321066</v>
      </c>
      <c r="K22" s="67">
        <f t="shared" si="8"/>
        <v>68903.479402877856</v>
      </c>
      <c r="L22" s="67">
        <f t="shared" si="9"/>
        <v>72624.267290633259</v>
      </c>
      <c r="M22" s="67">
        <f t="shared" si="10"/>
        <v>72842.140092505157</v>
      </c>
    </row>
    <row r="23" spans="1:256" ht="14.25" customHeight="1" x14ac:dyDescent="0.2">
      <c r="A23" s="85"/>
      <c r="B23" s="86"/>
      <c r="C23" s="87">
        <f t="shared" si="0"/>
        <v>0</v>
      </c>
      <c r="D23" s="75">
        <f t="shared" si="1"/>
        <v>0</v>
      </c>
      <c r="E23" s="75">
        <f t="shared" si="2"/>
        <v>0</v>
      </c>
      <c r="F23" s="75">
        <f t="shared" si="3"/>
        <v>0</v>
      </c>
      <c r="G23" s="75">
        <f t="shared" si="4"/>
        <v>0</v>
      </c>
      <c r="H23" s="75">
        <f t="shared" si="5"/>
        <v>0</v>
      </c>
      <c r="I23" s="75">
        <f t="shared" si="6"/>
        <v>0</v>
      </c>
      <c r="J23" s="75">
        <f t="shared" si="7"/>
        <v>0</v>
      </c>
      <c r="K23" s="75">
        <f t="shared" si="8"/>
        <v>0</v>
      </c>
      <c r="L23" s="75">
        <f t="shared" si="9"/>
        <v>0</v>
      </c>
      <c r="M23" s="75">
        <f t="shared" si="10"/>
        <v>0</v>
      </c>
    </row>
    <row r="24" spans="1:256" s="57" customFormat="1" ht="15" customHeight="1" x14ac:dyDescent="0.25">
      <c r="A24" s="82" t="s">
        <v>53</v>
      </c>
      <c r="B24" s="83">
        <f>B16-B22</f>
        <v>216769</v>
      </c>
      <c r="C24" s="83">
        <f t="shared" si="0"/>
        <v>223272.07</v>
      </c>
      <c r="D24" s="84">
        <f t="shared" si="1"/>
        <v>214341.18719999999</v>
      </c>
      <c r="E24" s="84">
        <f t="shared" si="2"/>
        <v>218628.01094399998</v>
      </c>
      <c r="F24" s="84">
        <f t="shared" si="3"/>
        <v>221470.17508627195</v>
      </c>
      <c r="G24" s="84">
        <f t="shared" si="4"/>
        <v>225899.57858799738</v>
      </c>
      <c r="H24" s="84">
        <f t="shared" si="5"/>
        <v>216863.59544447748</v>
      </c>
      <c r="I24" s="84">
        <f t="shared" si="6"/>
        <v>220116.54937614463</v>
      </c>
      <c r="J24" s="84">
        <f t="shared" si="7"/>
        <v>221217.13212302534</v>
      </c>
      <c r="K24" s="84">
        <f t="shared" si="8"/>
        <v>219004.9608017951</v>
      </c>
      <c r="L24" s="84">
        <f t="shared" si="9"/>
        <v>230831.22868509204</v>
      </c>
      <c r="M24" s="84">
        <f t="shared" si="10"/>
        <v>231523.72237114728</v>
      </c>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c r="IL24" s="56"/>
      <c r="IM24" s="56"/>
      <c r="IN24" s="56"/>
      <c r="IO24" s="56"/>
      <c r="IP24" s="56"/>
      <c r="IQ24" s="56"/>
      <c r="IR24" s="56"/>
      <c r="IS24" s="56"/>
      <c r="IT24" s="56"/>
      <c r="IU24" s="56"/>
      <c r="IV24" s="56"/>
    </row>
    <row r="25" spans="1:256" ht="15" customHeight="1" x14ac:dyDescent="0.25">
      <c r="A25" s="63" t="s">
        <v>54</v>
      </c>
      <c r="B25" s="64"/>
      <c r="C25" s="65">
        <f t="shared" si="0"/>
        <v>0</v>
      </c>
      <c r="D25" s="61">
        <f t="shared" si="1"/>
        <v>0</v>
      </c>
      <c r="E25" s="61">
        <f t="shared" si="2"/>
        <v>0</v>
      </c>
      <c r="F25" s="61">
        <f t="shared" si="3"/>
        <v>0</v>
      </c>
      <c r="G25" s="61">
        <f t="shared" si="4"/>
        <v>0</v>
      </c>
      <c r="H25" s="61">
        <f t="shared" si="5"/>
        <v>0</v>
      </c>
      <c r="I25" s="61">
        <f t="shared" si="6"/>
        <v>0</v>
      </c>
      <c r="J25" s="61">
        <f t="shared" si="7"/>
        <v>0</v>
      </c>
      <c r="K25" s="61">
        <f t="shared" si="8"/>
        <v>0</v>
      </c>
      <c r="L25" s="61">
        <f t="shared" si="9"/>
        <v>0</v>
      </c>
      <c r="M25" s="61">
        <f t="shared" si="10"/>
        <v>0</v>
      </c>
    </row>
    <row r="26" spans="1:256" ht="15" customHeight="1" x14ac:dyDescent="0.25">
      <c r="A26" s="35" t="s">
        <v>55</v>
      </c>
      <c r="B26" s="36"/>
      <c r="C26" s="30">
        <f t="shared" si="0"/>
        <v>0</v>
      </c>
      <c r="D26" s="61">
        <f t="shared" si="1"/>
        <v>0</v>
      </c>
      <c r="E26" s="61">
        <f t="shared" si="2"/>
        <v>0</v>
      </c>
      <c r="F26" s="61">
        <f t="shared" si="3"/>
        <v>0</v>
      </c>
      <c r="G26" s="61">
        <f t="shared" si="4"/>
        <v>0</v>
      </c>
      <c r="H26" s="61">
        <f t="shared" si="5"/>
        <v>0</v>
      </c>
      <c r="I26" s="61">
        <f t="shared" si="6"/>
        <v>0</v>
      </c>
      <c r="J26" s="61">
        <f t="shared" si="7"/>
        <v>0</v>
      </c>
      <c r="K26" s="61">
        <f t="shared" si="8"/>
        <v>0</v>
      </c>
      <c r="L26" s="61">
        <f t="shared" si="9"/>
        <v>0</v>
      </c>
      <c r="M26" s="61">
        <f t="shared" si="10"/>
        <v>0</v>
      </c>
    </row>
    <row r="27" spans="1:256" ht="14.25" customHeight="1" x14ac:dyDescent="0.2">
      <c r="A27" s="29" t="s">
        <v>56</v>
      </c>
      <c r="B27" s="30">
        <v>658</v>
      </c>
      <c r="C27" s="30">
        <f t="shared" si="0"/>
        <v>677.74</v>
      </c>
      <c r="D27" s="61">
        <f t="shared" si="1"/>
        <v>650.63040000000001</v>
      </c>
      <c r="E27" s="61">
        <f t="shared" si="2"/>
        <v>663.64300800000001</v>
      </c>
      <c r="F27" s="61">
        <f t="shared" si="3"/>
        <v>672.27036710399989</v>
      </c>
      <c r="G27" s="61">
        <f t="shared" si="4"/>
        <v>685.71577444607988</v>
      </c>
      <c r="H27" s="61">
        <f t="shared" si="5"/>
        <v>658.28714346823665</v>
      </c>
      <c r="I27" s="61">
        <f t="shared" si="6"/>
        <v>668.1614506202601</v>
      </c>
      <c r="J27" s="61">
        <f t="shared" si="7"/>
        <v>671.50225787336137</v>
      </c>
      <c r="K27" s="61">
        <f t="shared" si="8"/>
        <v>664.78723529462775</v>
      </c>
      <c r="L27" s="61">
        <f t="shared" si="9"/>
        <v>700.68574600053773</v>
      </c>
      <c r="M27" s="61">
        <f t="shared" si="10"/>
        <v>702.78780323853925</v>
      </c>
    </row>
    <row r="28" spans="1:256" ht="14.25" customHeight="1" x14ac:dyDescent="0.2">
      <c r="A28" s="29" t="s">
        <v>57</v>
      </c>
      <c r="B28" s="30">
        <v>431</v>
      </c>
      <c r="C28" s="30">
        <f t="shared" si="0"/>
        <v>443.93</v>
      </c>
      <c r="D28" s="61">
        <f t="shared" si="1"/>
        <v>426.1728</v>
      </c>
      <c r="E28" s="61">
        <f t="shared" si="2"/>
        <v>434.69625600000001</v>
      </c>
      <c r="F28" s="61">
        <f t="shared" si="3"/>
        <v>440.34730732799994</v>
      </c>
      <c r="G28" s="61">
        <f t="shared" si="4"/>
        <v>449.15425347455994</v>
      </c>
      <c r="H28" s="61">
        <f t="shared" si="5"/>
        <v>431.18808333557752</v>
      </c>
      <c r="I28" s="61">
        <f t="shared" si="6"/>
        <v>437.65590458561115</v>
      </c>
      <c r="J28" s="61">
        <f t="shared" si="7"/>
        <v>439.84418410853914</v>
      </c>
      <c r="K28" s="61">
        <f t="shared" si="8"/>
        <v>435.44574226745374</v>
      </c>
      <c r="L28" s="61">
        <f t="shared" si="9"/>
        <v>458.95981234989625</v>
      </c>
      <c r="M28" s="61">
        <f t="shared" si="10"/>
        <v>460.33669178694589</v>
      </c>
    </row>
    <row r="29" spans="1:256" ht="14.25" customHeight="1" x14ac:dyDescent="0.2">
      <c r="A29" s="29" t="s">
        <v>58</v>
      </c>
      <c r="B29" s="30">
        <v>400</v>
      </c>
      <c r="C29" s="30">
        <f t="shared" si="0"/>
        <v>412</v>
      </c>
      <c r="D29" s="61">
        <f t="shared" si="1"/>
        <v>395.52</v>
      </c>
      <c r="E29" s="61">
        <f t="shared" si="2"/>
        <v>403.43039999999996</v>
      </c>
      <c r="F29" s="61">
        <f t="shared" si="3"/>
        <v>408.6749951999999</v>
      </c>
      <c r="G29" s="61">
        <f t="shared" si="4"/>
        <v>416.84849510399988</v>
      </c>
      <c r="H29" s="61">
        <f t="shared" si="5"/>
        <v>400.17455529983988</v>
      </c>
      <c r="I29" s="61">
        <f t="shared" si="6"/>
        <v>406.17717362933746</v>
      </c>
      <c r="J29" s="61">
        <f t="shared" si="7"/>
        <v>408.2080594974841</v>
      </c>
      <c r="K29" s="61">
        <f t="shared" si="8"/>
        <v>404.12597890250925</v>
      </c>
      <c r="L29" s="61">
        <f t="shared" si="9"/>
        <v>425.94878176324477</v>
      </c>
      <c r="M29" s="61">
        <f t="shared" si="10"/>
        <v>427.22662810853444</v>
      </c>
    </row>
    <row r="30" spans="1:256" ht="14.25" customHeight="1" x14ac:dyDescent="0.2">
      <c r="A30" s="29" t="s">
        <v>59</v>
      </c>
      <c r="B30" s="30">
        <v>890</v>
      </c>
      <c r="C30" s="30">
        <f t="shared" si="0"/>
        <v>916.7</v>
      </c>
      <c r="D30" s="61">
        <f t="shared" si="1"/>
        <v>880.03200000000004</v>
      </c>
      <c r="E30" s="61">
        <f t="shared" si="2"/>
        <v>897.63264000000004</v>
      </c>
      <c r="F30" s="61">
        <f t="shared" si="3"/>
        <v>909.30186431999994</v>
      </c>
      <c r="G30" s="61">
        <f t="shared" si="4"/>
        <v>927.48790160639999</v>
      </c>
      <c r="H30" s="61">
        <f t="shared" si="5"/>
        <v>890.38838554214396</v>
      </c>
      <c r="I30" s="61">
        <f t="shared" si="6"/>
        <v>903.74421132527607</v>
      </c>
      <c r="J30" s="61">
        <f t="shared" si="7"/>
        <v>908.26293238190237</v>
      </c>
      <c r="K30" s="61">
        <f t="shared" si="8"/>
        <v>899.18030305808338</v>
      </c>
      <c r="L30" s="61">
        <f t="shared" si="9"/>
        <v>947.73603942321995</v>
      </c>
      <c r="M30" s="61">
        <f t="shared" si="10"/>
        <v>950.57924754148951</v>
      </c>
    </row>
    <row r="31" spans="1:256" ht="14.25" customHeight="1" x14ac:dyDescent="0.2">
      <c r="A31" s="29" t="s">
        <v>60</v>
      </c>
      <c r="B31" s="30">
        <v>235</v>
      </c>
      <c r="C31" s="30">
        <f t="shared" si="0"/>
        <v>242.05</v>
      </c>
      <c r="D31" s="61">
        <f t="shared" si="1"/>
        <v>232.36799999999999</v>
      </c>
      <c r="E31" s="61">
        <f t="shared" si="2"/>
        <v>237.01535999999999</v>
      </c>
      <c r="F31" s="61">
        <f t="shared" si="3"/>
        <v>240.09655967999996</v>
      </c>
      <c r="G31" s="61">
        <f t="shared" si="4"/>
        <v>244.89849087359997</v>
      </c>
      <c r="H31" s="61">
        <f t="shared" si="5"/>
        <v>235.10255123865596</v>
      </c>
      <c r="I31" s="61">
        <f t="shared" si="6"/>
        <v>238.62908950723579</v>
      </c>
      <c r="J31" s="61">
        <f t="shared" si="7"/>
        <v>239.82223495477194</v>
      </c>
      <c r="K31" s="61">
        <f t="shared" si="8"/>
        <v>237.42401260522422</v>
      </c>
      <c r="L31" s="61">
        <f t="shared" si="9"/>
        <v>250.24490928590635</v>
      </c>
      <c r="M31" s="61">
        <f t="shared" si="10"/>
        <v>250.99564401376404</v>
      </c>
    </row>
    <row r="32" spans="1:256" ht="14.25" customHeight="1" x14ac:dyDescent="0.2">
      <c r="A32" s="29" t="s">
        <v>61</v>
      </c>
      <c r="B32" s="30">
        <v>569</v>
      </c>
      <c r="C32" s="30">
        <f t="shared" si="0"/>
        <v>586.07000000000005</v>
      </c>
      <c r="D32" s="61">
        <f t="shared" si="1"/>
        <v>562.62720000000002</v>
      </c>
      <c r="E32" s="61">
        <f t="shared" si="2"/>
        <v>573.87974400000007</v>
      </c>
      <c r="F32" s="61">
        <f t="shared" si="3"/>
        <v>581.34018067199997</v>
      </c>
      <c r="G32" s="61">
        <f t="shared" si="4"/>
        <v>592.96698428543993</v>
      </c>
      <c r="H32" s="61">
        <f t="shared" si="5"/>
        <v>569.24830491402236</v>
      </c>
      <c r="I32" s="61">
        <f t="shared" si="6"/>
        <v>577.78702948773264</v>
      </c>
      <c r="J32" s="61">
        <f t="shared" si="7"/>
        <v>580.67596463517123</v>
      </c>
      <c r="K32" s="61">
        <f t="shared" si="8"/>
        <v>574.86920498881955</v>
      </c>
      <c r="L32" s="61">
        <f t="shared" si="9"/>
        <v>605.91214205821586</v>
      </c>
      <c r="M32" s="61">
        <f t="shared" si="10"/>
        <v>607.7298784843905</v>
      </c>
    </row>
    <row r="33" spans="1:13" ht="14.25" customHeight="1" x14ac:dyDescent="0.2">
      <c r="A33" s="71" t="s">
        <v>41</v>
      </c>
      <c r="B33" s="62">
        <v>0</v>
      </c>
      <c r="C33" s="62">
        <f t="shared" si="0"/>
        <v>0</v>
      </c>
      <c r="D33" s="72">
        <f t="shared" si="1"/>
        <v>0</v>
      </c>
      <c r="E33" s="72">
        <f t="shared" si="2"/>
        <v>0</v>
      </c>
      <c r="F33" s="72">
        <f t="shared" si="3"/>
        <v>0</v>
      </c>
      <c r="G33" s="72">
        <f t="shared" si="4"/>
        <v>0</v>
      </c>
      <c r="H33" s="72">
        <f t="shared" si="5"/>
        <v>0</v>
      </c>
      <c r="I33" s="72">
        <f t="shared" si="6"/>
        <v>0</v>
      </c>
      <c r="J33" s="72">
        <f t="shared" si="7"/>
        <v>0</v>
      </c>
      <c r="K33" s="72">
        <f t="shared" si="8"/>
        <v>0</v>
      </c>
      <c r="L33" s="72">
        <f t="shared" si="9"/>
        <v>0</v>
      </c>
      <c r="M33" s="72">
        <f t="shared" si="10"/>
        <v>0</v>
      </c>
    </row>
    <row r="34" spans="1:13" ht="15" customHeight="1" x14ac:dyDescent="0.25">
      <c r="A34" s="81" t="s">
        <v>62</v>
      </c>
      <c r="B34" s="67">
        <v>3200</v>
      </c>
      <c r="C34" s="67">
        <f t="shared" si="0"/>
        <v>3296</v>
      </c>
      <c r="D34" s="67">
        <f t="shared" si="1"/>
        <v>3164.16</v>
      </c>
      <c r="E34" s="67">
        <f t="shared" si="2"/>
        <v>3227.4431999999997</v>
      </c>
      <c r="F34" s="67">
        <f t="shared" si="3"/>
        <v>3269.3999615999992</v>
      </c>
      <c r="G34" s="67">
        <f t="shared" si="4"/>
        <v>3334.787960831999</v>
      </c>
      <c r="H34" s="67">
        <f t="shared" si="5"/>
        <v>3201.396442398719</v>
      </c>
      <c r="I34" s="67">
        <f t="shared" si="6"/>
        <v>3249.4173890346997</v>
      </c>
      <c r="J34" s="67">
        <f t="shared" si="7"/>
        <v>3265.6644759798728</v>
      </c>
      <c r="K34" s="67">
        <f t="shared" si="8"/>
        <v>3233.007831220074</v>
      </c>
      <c r="L34" s="67">
        <f t="shared" si="9"/>
        <v>3407.5902541059581</v>
      </c>
      <c r="M34" s="67">
        <f t="shared" si="10"/>
        <v>3417.8130248682755</v>
      </c>
    </row>
    <row r="35" spans="1:13" ht="15" customHeight="1" x14ac:dyDescent="0.25">
      <c r="A35" s="73" t="s">
        <v>63</v>
      </c>
      <c r="B35" s="74"/>
      <c r="C35" s="65">
        <f t="shared" si="0"/>
        <v>0</v>
      </c>
      <c r="D35" s="75">
        <f t="shared" si="1"/>
        <v>0</v>
      </c>
      <c r="E35" s="75">
        <f t="shared" si="2"/>
        <v>0</v>
      </c>
      <c r="F35" s="75">
        <f t="shared" si="3"/>
        <v>0</v>
      </c>
      <c r="G35" s="75">
        <f t="shared" si="4"/>
        <v>0</v>
      </c>
      <c r="H35" s="75">
        <f t="shared" si="5"/>
        <v>0</v>
      </c>
      <c r="I35" s="75">
        <f t="shared" si="6"/>
        <v>0</v>
      </c>
      <c r="J35" s="75">
        <f t="shared" si="7"/>
        <v>0</v>
      </c>
      <c r="K35" s="75">
        <f t="shared" si="8"/>
        <v>0</v>
      </c>
      <c r="L35" s="75">
        <f t="shared" si="9"/>
        <v>0</v>
      </c>
      <c r="M35" s="75">
        <f t="shared" si="10"/>
        <v>0</v>
      </c>
    </row>
    <row r="36" spans="1:13" ht="14.25" customHeight="1" x14ac:dyDescent="0.2">
      <c r="A36" s="29" t="s">
        <v>64</v>
      </c>
      <c r="B36" s="30">
        <v>623</v>
      </c>
      <c r="C36" s="30">
        <f t="shared" si="0"/>
        <v>641.69000000000005</v>
      </c>
      <c r="D36" s="61">
        <f t="shared" si="1"/>
        <v>616.02240000000006</v>
      </c>
      <c r="E36" s="61">
        <f t="shared" si="2"/>
        <v>628.34284800000012</v>
      </c>
      <c r="F36" s="61">
        <f t="shared" si="3"/>
        <v>636.51130502400008</v>
      </c>
      <c r="G36" s="61">
        <f t="shared" si="4"/>
        <v>649.24153112448005</v>
      </c>
      <c r="H36" s="61">
        <f t="shared" si="5"/>
        <v>623.27186987950085</v>
      </c>
      <c r="I36" s="61">
        <f t="shared" si="6"/>
        <v>632.62094792769335</v>
      </c>
      <c r="J36" s="61">
        <f t="shared" si="7"/>
        <v>635.78405266733171</v>
      </c>
      <c r="K36" s="61">
        <f t="shared" si="8"/>
        <v>629.42621214065844</v>
      </c>
      <c r="L36" s="61">
        <f t="shared" si="9"/>
        <v>663.415227596254</v>
      </c>
      <c r="M36" s="61">
        <f t="shared" si="10"/>
        <v>665.40547327904267</v>
      </c>
    </row>
    <row r="37" spans="1:13" ht="14.25" customHeight="1" x14ac:dyDescent="0.2">
      <c r="A37" s="29" t="s">
        <v>65</v>
      </c>
      <c r="B37" s="30">
        <v>980</v>
      </c>
      <c r="C37" s="30">
        <f t="shared" si="0"/>
        <v>1009.4</v>
      </c>
      <c r="D37" s="61">
        <f t="shared" si="1"/>
        <v>969.02399999999989</v>
      </c>
      <c r="E37" s="61">
        <f t="shared" si="2"/>
        <v>988.40447999999992</v>
      </c>
      <c r="F37" s="61">
        <f t="shared" si="3"/>
        <v>1001.2537382399998</v>
      </c>
      <c r="G37" s="61">
        <f t="shared" si="4"/>
        <v>1021.2788130047999</v>
      </c>
      <c r="H37" s="61">
        <f t="shared" si="5"/>
        <v>980.42766048460783</v>
      </c>
      <c r="I37" s="61">
        <f t="shared" si="6"/>
        <v>995.13407539187688</v>
      </c>
      <c r="J37" s="61">
        <f t="shared" si="7"/>
        <v>1000.1097457688362</v>
      </c>
      <c r="K37" s="61">
        <f t="shared" si="8"/>
        <v>990.10864831114782</v>
      </c>
      <c r="L37" s="61">
        <f t="shared" si="9"/>
        <v>1043.5745153199498</v>
      </c>
      <c r="M37" s="61">
        <f t="shared" si="10"/>
        <v>1046.7052388659095</v>
      </c>
    </row>
    <row r="38" spans="1:13" ht="14.25" customHeight="1" x14ac:dyDescent="0.2">
      <c r="A38" s="29" t="s">
        <v>66</v>
      </c>
      <c r="B38" s="30">
        <v>594</v>
      </c>
      <c r="C38" s="30">
        <f t="shared" si="0"/>
        <v>611.82000000000005</v>
      </c>
      <c r="D38" s="61">
        <f t="shared" si="1"/>
        <v>587.34720000000004</v>
      </c>
      <c r="E38" s="61">
        <f t="shared" si="2"/>
        <v>599.09414400000003</v>
      </c>
      <c r="F38" s="61">
        <f t="shared" si="3"/>
        <v>606.88236787199992</v>
      </c>
      <c r="G38" s="61">
        <f t="shared" si="4"/>
        <v>619.02001522943988</v>
      </c>
      <c r="H38" s="61">
        <f t="shared" si="5"/>
        <v>594.25921462026224</v>
      </c>
      <c r="I38" s="61">
        <f t="shared" si="6"/>
        <v>603.17310283956613</v>
      </c>
      <c r="J38" s="61">
        <f t="shared" si="7"/>
        <v>606.18896835376393</v>
      </c>
      <c r="K38" s="61">
        <f t="shared" si="8"/>
        <v>600.1270786702263</v>
      </c>
      <c r="L38" s="61">
        <f t="shared" si="9"/>
        <v>632.53394091841858</v>
      </c>
      <c r="M38" s="61">
        <f t="shared" si="10"/>
        <v>634.43154274117376</v>
      </c>
    </row>
    <row r="39" spans="1:13" ht="14.25" customHeight="1" x14ac:dyDescent="0.2">
      <c r="A39" s="71" t="s">
        <v>41</v>
      </c>
      <c r="B39" s="62">
        <v>0</v>
      </c>
      <c r="C39" s="62">
        <f t="shared" si="0"/>
        <v>0</v>
      </c>
      <c r="D39" s="72">
        <f t="shared" si="1"/>
        <v>0</v>
      </c>
      <c r="E39" s="72">
        <f t="shared" si="2"/>
        <v>0</v>
      </c>
      <c r="F39" s="72">
        <f t="shared" si="3"/>
        <v>0</v>
      </c>
      <c r="G39" s="72">
        <f t="shared" si="4"/>
        <v>0</v>
      </c>
      <c r="H39" s="72">
        <f t="shared" si="5"/>
        <v>0</v>
      </c>
      <c r="I39" s="72">
        <f t="shared" si="6"/>
        <v>0</v>
      </c>
      <c r="J39" s="72">
        <f t="shared" si="7"/>
        <v>0</v>
      </c>
      <c r="K39" s="72">
        <f t="shared" si="8"/>
        <v>0</v>
      </c>
      <c r="L39" s="72">
        <f t="shared" si="9"/>
        <v>0</v>
      </c>
      <c r="M39" s="72">
        <f t="shared" si="10"/>
        <v>0</v>
      </c>
    </row>
    <row r="40" spans="1:13" ht="15" customHeight="1" x14ac:dyDescent="0.25">
      <c r="A40" s="81" t="s">
        <v>67</v>
      </c>
      <c r="B40" s="67">
        <f>B36+B37+B38</f>
        <v>2197</v>
      </c>
      <c r="C40" s="67">
        <f t="shared" si="0"/>
        <v>2262.91</v>
      </c>
      <c r="D40" s="67">
        <f t="shared" si="1"/>
        <v>2172.3935999999999</v>
      </c>
      <c r="E40" s="67">
        <f t="shared" si="2"/>
        <v>2215.8414720000001</v>
      </c>
      <c r="F40" s="67">
        <f t="shared" si="3"/>
        <v>2244.6474111359998</v>
      </c>
      <c r="G40" s="67">
        <f t="shared" si="4"/>
        <v>2289.5403593587198</v>
      </c>
      <c r="H40" s="67">
        <f t="shared" si="5"/>
        <v>2197.9587449843712</v>
      </c>
      <c r="I40" s="67">
        <f t="shared" si="6"/>
        <v>2230.9281261591364</v>
      </c>
      <c r="J40" s="67">
        <f t="shared" si="7"/>
        <v>2242.0827667899316</v>
      </c>
      <c r="K40" s="67">
        <f t="shared" si="8"/>
        <v>2219.6619391220324</v>
      </c>
      <c r="L40" s="67">
        <f t="shared" si="9"/>
        <v>2339.5236838346223</v>
      </c>
      <c r="M40" s="67">
        <f t="shared" si="10"/>
        <v>2346.5422548861256</v>
      </c>
    </row>
    <row r="41" spans="1:13" ht="15" customHeight="1" x14ac:dyDescent="0.25">
      <c r="A41" s="73" t="s">
        <v>68</v>
      </c>
      <c r="B41" s="74"/>
      <c r="C41" s="65">
        <f t="shared" si="0"/>
        <v>0</v>
      </c>
      <c r="D41" s="75">
        <f t="shared" si="1"/>
        <v>0</v>
      </c>
      <c r="E41" s="75">
        <f t="shared" si="2"/>
        <v>0</v>
      </c>
      <c r="F41" s="75">
        <f t="shared" si="3"/>
        <v>0</v>
      </c>
      <c r="G41" s="75">
        <f t="shared" si="4"/>
        <v>0</v>
      </c>
      <c r="H41" s="75">
        <f t="shared" si="5"/>
        <v>0</v>
      </c>
      <c r="I41" s="75">
        <f t="shared" si="6"/>
        <v>0</v>
      </c>
      <c r="J41" s="75">
        <f t="shared" si="7"/>
        <v>0</v>
      </c>
      <c r="K41" s="75">
        <f t="shared" si="8"/>
        <v>0</v>
      </c>
      <c r="L41" s="75">
        <f t="shared" si="9"/>
        <v>0</v>
      </c>
      <c r="M41" s="75">
        <f t="shared" si="10"/>
        <v>0</v>
      </c>
    </row>
    <row r="42" spans="1:13" ht="14.25" customHeight="1" x14ac:dyDescent="0.2">
      <c r="A42" s="29" t="s">
        <v>69</v>
      </c>
      <c r="B42" s="30">
        <v>869</v>
      </c>
      <c r="C42" s="30">
        <f t="shared" si="0"/>
        <v>895.07</v>
      </c>
      <c r="D42" s="61">
        <f t="shared" si="1"/>
        <v>859.2672</v>
      </c>
      <c r="E42" s="61">
        <f t="shared" si="2"/>
        <v>876.45254399999999</v>
      </c>
      <c r="F42" s="61">
        <f t="shared" si="3"/>
        <v>887.84642707199987</v>
      </c>
      <c r="G42" s="61">
        <f t="shared" si="4"/>
        <v>905.60335561343993</v>
      </c>
      <c r="H42" s="61">
        <f t="shared" si="5"/>
        <v>869.37922138890235</v>
      </c>
      <c r="I42" s="61">
        <f t="shared" si="6"/>
        <v>882.41990970973575</v>
      </c>
      <c r="J42" s="61">
        <f t="shared" si="7"/>
        <v>886.8320092582843</v>
      </c>
      <c r="K42" s="61">
        <f t="shared" si="8"/>
        <v>877.96368916570145</v>
      </c>
      <c r="L42" s="61">
        <f t="shared" si="9"/>
        <v>925.37372838064937</v>
      </c>
      <c r="M42" s="61">
        <f t="shared" si="10"/>
        <v>928.14984956579121</v>
      </c>
    </row>
    <row r="43" spans="1:13" ht="14.25" customHeight="1" x14ac:dyDescent="0.2">
      <c r="A43" s="29" t="s">
        <v>70</v>
      </c>
      <c r="B43" s="30">
        <v>3251</v>
      </c>
      <c r="C43" s="30">
        <f t="shared" si="0"/>
        <v>3348.53</v>
      </c>
      <c r="D43" s="61">
        <f t="shared" si="1"/>
        <v>3214.5888</v>
      </c>
      <c r="E43" s="61">
        <f t="shared" si="2"/>
        <v>3278.880576</v>
      </c>
      <c r="F43" s="61">
        <f t="shared" si="3"/>
        <v>3321.5060234879998</v>
      </c>
      <c r="G43" s="61">
        <f t="shared" si="4"/>
        <v>3387.9361439577597</v>
      </c>
      <c r="H43" s="61">
        <f t="shared" si="5"/>
        <v>3252.418698199449</v>
      </c>
      <c r="I43" s="61">
        <f t="shared" si="6"/>
        <v>3301.2049786724406</v>
      </c>
      <c r="J43" s="61">
        <f t="shared" si="7"/>
        <v>3317.7110035658025</v>
      </c>
      <c r="K43" s="61">
        <f t="shared" si="8"/>
        <v>3284.5338935301443</v>
      </c>
      <c r="L43" s="61">
        <f t="shared" si="9"/>
        <v>3461.8987237807723</v>
      </c>
      <c r="M43" s="61">
        <f t="shared" si="10"/>
        <v>3472.2844199521141</v>
      </c>
    </row>
    <row r="44" spans="1:13" ht="14.25" customHeight="1" x14ac:dyDescent="0.2">
      <c r="A44" s="29" t="s">
        <v>71</v>
      </c>
      <c r="B44" s="30">
        <v>689</v>
      </c>
      <c r="C44" s="30">
        <f t="shared" si="0"/>
        <v>709.67000000000007</v>
      </c>
      <c r="D44" s="61">
        <f t="shared" si="1"/>
        <v>681.28320000000008</v>
      </c>
      <c r="E44" s="61">
        <f t="shared" si="2"/>
        <v>694.90886400000011</v>
      </c>
      <c r="F44" s="61">
        <f t="shared" si="3"/>
        <v>703.94267923200005</v>
      </c>
      <c r="G44" s="61">
        <f t="shared" si="4"/>
        <v>718.02153281664005</v>
      </c>
      <c r="H44" s="61">
        <f t="shared" si="5"/>
        <v>689.3006715039744</v>
      </c>
      <c r="I44" s="61">
        <f t="shared" si="6"/>
        <v>699.64018157653391</v>
      </c>
      <c r="J44" s="61">
        <f t="shared" si="7"/>
        <v>703.13838248441652</v>
      </c>
      <c r="K44" s="61">
        <f t="shared" si="8"/>
        <v>696.10699865957235</v>
      </c>
      <c r="L44" s="61">
        <f t="shared" si="9"/>
        <v>733.69677658718933</v>
      </c>
      <c r="M44" s="61">
        <f t="shared" si="10"/>
        <v>735.89786691695087</v>
      </c>
    </row>
    <row r="45" spans="1:13" ht="14.25" customHeight="1" x14ac:dyDescent="0.2">
      <c r="A45" s="29" t="s">
        <v>72</v>
      </c>
      <c r="B45" s="30">
        <v>4356</v>
      </c>
      <c r="C45" s="30">
        <f t="shared" si="0"/>
        <v>4486.68</v>
      </c>
      <c r="D45" s="61">
        <f t="shared" si="1"/>
        <v>4307.2128000000002</v>
      </c>
      <c r="E45" s="61">
        <f t="shared" si="2"/>
        <v>4393.3570560000007</v>
      </c>
      <c r="F45" s="61">
        <f t="shared" si="3"/>
        <v>4450.4706977280002</v>
      </c>
      <c r="G45" s="61">
        <f t="shared" si="4"/>
        <v>4539.4801116825602</v>
      </c>
      <c r="H45" s="61">
        <f t="shared" si="5"/>
        <v>4357.9009072152576</v>
      </c>
      <c r="I45" s="61">
        <f t="shared" si="6"/>
        <v>4423.2694208234861</v>
      </c>
      <c r="J45" s="61">
        <f t="shared" si="7"/>
        <v>4445.3857679276034</v>
      </c>
      <c r="K45" s="61">
        <f t="shared" si="8"/>
        <v>4400.9319102483278</v>
      </c>
      <c r="L45" s="61">
        <f t="shared" si="9"/>
        <v>4638.5822334017375</v>
      </c>
      <c r="M45" s="61">
        <f t="shared" si="10"/>
        <v>4652.4979801019426</v>
      </c>
    </row>
    <row r="46" spans="1:13" ht="14.25" customHeight="1" x14ac:dyDescent="0.2">
      <c r="A46" s="29" t="s">
        <v>73</v>
      </c>
      <c r="B46" s="30">
        <v>856</v>
      </c>
      <c r="C46" s="30">
        <f t="shared" si="0"/>
        <v>881.68000000000006</v>
      </c>
      <c r="D46" s="61">
        <f t="shared" si="1"/>
        <v>846.41280000000006</v>
      </c>
      <c r="E46" s="61">
        <f t="shared" si="2"/>
        <v>863.34105600000009</v>
      </c>
      <c r="F46" s="61">
        <f t="shared" si="3"/>
        <v>874.56448972800001</v>
      </c>
      <c r="G46" s="61">
        <f t="shared" si="4"/>
        <v>892.05577952255999</v>
      </c>
      <c r="H46" s="61">
        <f t="shared" si="5"/>
        <v>856.37354834165751</v>
      </c>
      <c r="I46" s="61">
        <f t="shared" si="6"/>
        <v>869.21915156678233</v>
      </c>
      <c r="J46" s="61">
        <f t="shared" si="7"/>
        <v>873.56524732461617</v>
      </c>
      <c r="K46" s="61">
        <f t="shared" si="8"/>
        <v>864.82959485136996</v>
      </c>
      <c r="L46" s="61">
        <f t="shared" si="9"/>
        <v>911.53039297334396</v>
      </c>
      <c r="M46" s="61">
        <f t="shared" si="10"/>
        <v>914.26498415226388</v>
      </c>
    </row>
    <row r="47" spans="1:13" ht="14.25" customHeight="1" x14ac:dyDescent="0.2">
      <c r="A47" s="29" t="s">
        <v>74</v>
      </c>
      <c r="B47" s="30">
        <v>754</v>
      </c>
      <c r="C47" s="30">
        <f t="shared" si="0"/>
        <v>776.62</v>
      </c>
      <c r="D47" s="61">
        <f t="shared" si="1"/>
        <v>745.55520000000001</v>
      </c>
      <c r="E47" s="61">
        <f t="shared" si="2"/>
        <v>760.46630400000004</v>
      </c>
      <c r="F47" s="61">
        <f t="shared" si="3"/>
        <v>770.35236595200001</v>
      </c>
      <c r="G47" s="61">
        <f t="shared" si="4"/>
        <v>785.75941327103999</v>
      </c>
      <c r="H47" s="61">
        <f t="shared" si="5"/>
        <v>754.32903674019838</v>
      </c>
      <c r="I47" s="61">
        <f t="shared" si="6"/>
        <v>765.64397229130122</v>
      </c>
      <c r="J47" s="61">
        <f t="shared" si="7"/>
        <v>769.47219215275766</v>
      </c>
      <c r="K47" s="61">
        <f t="shared" si="8"/>
        <v>761.77747023123004</v>
      </c>
      <c r="L47" s="61">
        <f t="shared" si="9"/>
        <v>802.91345362371646</v>
      </c>
      <c r="M47" s="61">
        <f t="shared" si="10"/>
        <v>805.32219398458756</v>
      </c>
    </row>
    <row r="48" spans="1:13" ht="14.25" customHeight="1" x14ac:dyDescent="0.2">
      <c r="A48" s="29" t="s">
        <v>75</v>
      </c>
      <c r="B48" s="30">
        <v>985</v>
      </c>
      <c r="C48" s="30">
        <f t="shared" si="0"/>
        <v>1014.5500000000001</v>
      </c>
      <c r="D48" s="61">
        <f t="shared" si="1"/>
        <v>973.96800000000007</v>
      </c>
      <c r="E48" s="61">
        <f t="shared" si="2"/>
        <v>993.44736000000012</v>
      </c>
      <c r="F48" s="61">
        <f t="shared" si="3"/>
        <v>1006.3621756800001</v>
      </c>
      <c r="G48" s="61">
        <f t="shared" si="4"/>
        <v>1026.4894191936</v>
      </c>
      <c r="H48" s="61">
        <f t="shared" si="5"/>
        <v>985.42984242585601</v>
      </c>
      <c r="I48" s="61">
        <f t="shared" si="6"/>
        <v>1000.2112900622437</v>
      </c>
      <c r="J48" s="61">
        <f t="shared" si="7"/>
        <v>1005.2123465125549</v>
      </c>
      <c r="K48" s="61">
        <f t="shared" si="8"/>
        <v>995.16022304742933</v>
      </c>
      <c r="L48" s="61">
        <f t="shared" si="9"/>
        <v>1048.8988750919905</v>
      </c>
      <c r="M48" s="61">
        <f t="shared" si="10"/>
        <v>1052.0455717172663</v>
      </c>
    </row>
    <row r="49" spans="1:256" ht="14.25" customHeight="1" x14ac:dyDescent="0.2">
      <c r="A49" s="29" t="s">
        <v>76</v>
      </c>
      <c r="B49" s="30">
        <v>750</v>
      </c>
      <c r="C49" s="30">
        <f t="shared" si="0"/>
        <v>772.5</v>
      </c>
      <c r="D49" s="61">
        <f t="shared" si="1"/>
        <v>741.6</v>
      </c>
      <c r="E49" s="61">
        <f t="shared" si="2"/>
        <v>756.43200000000002</v>
      </c>
      <c r="F49" s="61">
        <f t="shared" si="3"/>
        <v>766.26561599999991</v>
      </c>
      <c r="G49" s="61">
        <f t="shared" si="4"/>
        <v>781.59092831999988</v>
      </c>
      <c r="H49" s="61">
        <f t="shared" si="5"/>
        <v>750.32729118719988</v>
      </c>
      <c r="I49" s="61">
        <f t="shared" si="6"/>
        <v>761.58220055500783</v>
      </c>
      <c r="J49" s="61">
        <f t="shared" si="7"/>
        <v>765.3901115577828</v>
      </c>
      <c r="K49" s="61">
        <f t="shared" si="8"/>
        <v>757.73621044220499</v>
      </c>
      <c r="L49" s="61">
        <f t="shared" si="9"/>
        <v>798.6539658060841</v>
      </c>
      <c r="M49" s="61">
        <f t="shared" si="10"/>
        <v>801.04992770350225</v>
      </c>
    </row>
    <row r="50" spans="1:256" ht="14.25" customHeight="1" x14ac:dyDescent="0.2">
      <c r="A50" s="71" t="s">
        <v>41</v>
      </c>
      <c r="B50" s="62">
        <v>0</v>
      </c>
      <c r="C50" s="62">
        <f t="shared" si="0"/>
        <v>0</v>
      </c>
      <c r="D50" s="72">
        <f t="shared" si="1"/>
        <v>0</v>
      </c>
      <c r="E50" s="72">
        <f t="shared" si="2"/>
        <v>0</v>
      </c>
      <c r="F50" s="72">
        <f t="shared" si="3"/>
        <v>0</v>
      </c>
      <c r="G50" s="72">
        <f t="shared" si="4"/>
        <v>0</v>
      </c>
      <c r="H50" s="72">
        <f t="shared" si="5"/>
        <v>0</v>
      </c>
      <c r="I50" s="72">
        <f t="shared" si="6"/>
        <v>0</v>
      </c>
      <c r="J50" s="72">
        <f t="shared" si="7"/>
        <v>0</v>
      </c>
      <c r="K50" s="72">
        <f t="shared" si="8"/>
        <v>0</v>
      </c>
      <c r="L50" s="72">
        <f t="shared" si="9"/>
        <v>0</v>
      </c>
      <c r="M50" s="72">
        <f t="shared" si="10"/>
        <v>0</v>
      </c>
    </row>
    <row r="51" spans="1:256" ht="15" customHeight="1" x14ac:dyDescent="0.25">
      <c r="A51" s="81" t="s">
        <v>77</v>
      </c>
      <c r="B51" s="67">
        <f>B42+B43+B44+B45+B46+B47+B48+B49</f>
        <v>12510</v>
      </c>
      <c r="C51" s="67">
        <f t="shared" si="0"/>
        <v>12885.300000000001</v>
      </c>
      <c r="D51" s="67">
        <f t="shared" si="1"/>
        <v>12369.888000000001</v>
      </c>
      <c r="E51" s="67">
        <f t="shared" si="2"/>
        <v>12617.285760000001</v>
      </c>
      <c r="F51" s="67">
        <f t="shared" si="3"/>
        <v>12781.31047488</v>
      </c>
      <c r="G51" s="67">
        <f t="shared" si="4"/>
        <v>13036.936684377601</v>
      </c>
      <c r="H51" s="67">
        <f t="shared" si="5"/>
        <v>12515.459217002495</v>
      </c>
      <c r="I51" s="67">
        <f t="shared" si="6"/>
        <v>12703.191105257531</v>
      </c>
      <c r="J51" s="67">
        <f t="shared" si="7"/>
        <v>12766.707060783818</v>
      </c>
      <c r="K51" s="67">
        <f t="shared" si="8"/>
        <v>12639.039990175979</v>
      </c>
      <c r="L51" s="67">
        <f t="shared" si="9"/>
        <v>13321.548149645483</v>
      </c>
      <c r="M51" s="67">
        <f t="shared" si="10"/>
        <v>13361.512794094418</v>
      </c>
    </row>
    <row r="52" spans="1:256" ht="15" customHeight="1" x14ac:dyDescent="0.25">
      <c r="A52" s="73" t="s">
        <v>78</v>
      </c>
      <c r="B52" s="74"/>
      <c r="C52" s="65">
        <f t="shared" si="0"/>
        <v>0</v>
      </c>
      <c r="D52" s="75">
        <f t="shared" si="1"/>
        <v>0</v>
      </c>
      <c r="E52" s="75">
        <f t="shared" si="2"/>
        <v>0</v>
      </c>
      <c r="F52" s="75">
        <f t="shared" si="3"/>
        <v>0</v>
      </c>
      <c r="G52" s="75">
        <f t="shared" si="4"/>
        <v>0</v>
      </c>
      <c r="H52" s="75">
        <f t="shared" si="5"/>
        <v>0</v>
      </c>
      <c r="I52" s="75">
        <f t="shared" si="6"/>
        <v>0</v>
      </c>
      <c r="J52" s="75">
        <f t="shared" si="7"/>
        <v>0</v>
      </c>
      <c r="K52" s="75">
        <f t="shared" si="8"/>
        <v>0</v>
      </c>
      <c r="L52" s="75">
        <f t="shared" si="9"/>
        <v>0</v>
      </c>
      <c r="M52" s="75">
        <f t="shared" si="10"/>
        <v>0</v>
      </c>
    </row>
    <row r="53" spans="1:256" ht="14.25" customHeight="1" x14ac:dyDescent="0.2">
      <c r="A53" s="29" t="s">
        <v>79</v>
      </c>
      <c r="B53" s="30">
        <v>2500</v>
      </c>
      <c r="C53" s="30">
        <f t="shared" si="0"/>
        <v>2575</v>
      </c>
      <c r="D53" s="61">
        <f t="shared" si="1"/>
        <v>2472</v>
      </c>
      <c r="E53" s="61">
        <f t="shared" si="2"/>
        <v>2521.44</v>
      </c>
      <c r="F53" s="61">
        <f t="shared" si="3"/>
        <v>2554.2187199999998</v>
      </c>
      <c r="G53" s="61">
        <f t="shared" si="4"/>
        <v>2605.3030943999997</v>
      </c>
      <c r="H53" s="61">
        <f t="shared" si="5"/>
        <v>2501.0909706239995</v>
      </c>
      <c r="I53" s="61">
        <f t="shared" si="6"/>
        <v>2538.6073351833593</v>
      </c>
      <c r="J53" s="61">
        <f t="shared" si="7"/>
        <v>2551.3003718592759</v>
      </c>
      <c r="K53" s="61">
        <f t="shared" si="8"/>
        <v>2525.7873681406832</v>
      </c>
      <c r="L53" s="61">
        <f t="shared" si="9"/>
        <v>2662.1798860202803</v>
      </c>
      <c r="M53" s="61">
        <f t="shared" si="10"/>
        <v>2670.1664256783406</v>
      </c>
    </row>
    <row r="54" spans="1:256" ht="14.25" customHeight="1" x14ac:dyDescent="0.2">
      <c r="A54" s="29" t="s">
        <v>80</v>
      </c>
      <c r="B54" s="30">
        <v>560</v>
      </c>
      <c r="C54" s="30">
        <f t="shared" si="0"/>
        <v>576.80000000000007</v>
      </c>
      <c r="D54" s="61">
        <f t="shared" si="1"/>
        <v>553.72800000000007</v>
      </c>
      <c r="E54" s="61">
        <f t="shared" si="2"/>
        <v>564.80256000000008</v>
      </c>
      <c r="F54" s="61">
        <f t="shared" si="3"/>
        <v>572.14499327999999</v>
      </c>
      <c r="G54" s="61">
        <f t="shared" si="4"/>
        <v>583.58789314559999</v>
      </c>
      <c r="H54" s="61">
        <f t="shared" si="5"/>
        <v>560.24437741977601</v>
      </c>
      <c r="I54" s="61">
        <f t="shared" si="6"/>
        <v>568.64804308107261</v>
      </c>
      <c r="J54" s="61">
        <f t="shared" si="7"/>
        <v>571.49128329647795</v>
      </c>
      <c r="K54" s="61">
        <f t="shared" si="8"/>
        <v>565.77637046351322</v>
      </c>
      <c r="L54" s="61">
        <f t="shared" si="9"/>
        <v>596.32829446854294</v>
      </c>
      <c r="M54" s="61">
        <f t="shared" si="10"/>
        <v>598.11727935194847</v>
      </c>
    </row>
    <row r="55" spans="1:256" ht="14.25" customHeight="1" x14ac:dyDescent="0.2">
      <c r="A55" s="29" t="s">
        <v>81</v>
      </c>
      <c r="B55" s="30">
        <v>900</v>
      </c>
      <c r="C55" s="30">
        <f t="shared" si="0"/>
        <v>927</v>
      </c>
      <c r="D55" s="61">
        <f t="shared" si="1"/>
        <v>889.92</v>
      </c>
      <c r="E55" s="61">
        <f t="shared" si="2"/>
        <v>907.71839999999997</v>
      </c>
      <c r="F55" s="61">
        <f t="shared" si="3"/>
        <v>919.51873919999991</v>
      </c>
      <c r="G55" s="61">
        <f t="shared" si="4"/>
        <v>937.90911398399987</v>
      </c>
      <c r="H55" s="61">
        <f t="shared" si="5"/>
        <v>900.39274942463987</v>
      </c>
      <c r="I55" s="61">
        <f t="shared" si="6"/>
        <v>913.89864066600933</v>
      </c>
      <c r="J55" s="61">
        <f t="shared" si="7"/>
        <v>918.46813386933923</v>
      </c>
      <c r="K55" s="61">
        <f t="shared" si="8"/>
        <v>909.28345253064583</v>
      </c>
      <c r="L55" s="61">
        <f t="shared" si="9"/>
        <v>958.38475896730074</v>
      </c>
      <c r="M55" s="61">
        <f t="shared" si="10"/>
        <v>961.25991324420249</v>
      </c>
    </row>
    <row r="56" spans="1:256" ht="14.25" customHeight="1" x14ac:dyDescent="0.2">
      <c r="A56" s="29" t="s">
        <v>82</v>
      </c>
      <c r="B56" s="30">
        <v>450</v>
      </c>
      <c r="C56" s="30">
        <f t="shared" si="0"/>
        <v>463.5</v>
      </c>
      <c r="D56" s="61">
        <f t="shared" si="1"/>
        <v>444.96</v>
      </c>
      <c r="E56" s="61">
        <f t="shared" si="2"/>
        <v>453.85919999999999</v>
      </c>
      <c r="F56" s="61">
        <f t="shared" si="3"/>
        <v>459.75936959999996</v>
      </c>
      <c r="G56" s="61">
        <f t="shared" si="4"/>
        <v>468.95455699199994</v>
      </c>
      <c r="H56" s="61">
        <f t="shared" si="5"/>
        <v>450.19637471231994</v>
      </c>
      <c r="I56" s="61">
        <f t="shared" si="6"/>
        <v>456.94932033300466</v>
      </c>
      <c r="J56" s="61">
        <f t="shared" si="7"/>
        <v>459.23406693466961</v>
      </c>
      <c r="K56" s="61">
        <f t="shared" si="8"/>
        <v>454.64172626532292</v>
      </c>
      <c r="L56" s="61">
        <f t="shared" si="9"/>
        <v>479.19237948365037</v>
      </c>
      <c r="M56" s="61">
        <f t="shared" si="10"/>
        <v>480.62995662210125</v>
      </c>
    </row>
    <row r="57" spans="1:256" ht="14.25" customHeight="1" x14ac:dyDescent="0.2">
      <c r="A57" s="32" t="s">
        <v>83</v>
      </c>
      <c r="B57" s="33">
        <v>250</v>
      </c>
      <c r="C57" s="30">
        <f t="shared" si="0"/>
        <v>257.5</v>
      </c>
      <c r="D57" s="61">
        <f t="shared" si="1"/>
        <v>247.2</v>
      </c>
      <c r="E57" s="61">
        <f t="shared" si="2"/>
        <v>252.14400000000001</v>
      </c>
      <c r="F57" s="61">
        <f t="shared" si="3"/>
        <v>255.42187199999998</v>
      </c>
      <c r="G57" s="61">
        <f t="shared" si="4"/>
        <v>260.53030944</v>
      </c>
      <c r="H57" s="61">
        <f t="shared" si="5"/>
        <v>250.1090970624</v>
      </c>
      <c r="I57" s="61">
        <f t="shared" si="6"/>
        <v>253.86073351833596</v>
      </c>
      <c r="J57" s="61">
        <f t="shared" si="7"/>
        <v>255.13003718592762</v>
      </c>
      <c r="K57" s="61">
        <f t="shared" si="8"/>
        <v>252.57873681406835</v>
      </c>
      <c r="L57" s="61">
        <f t="shared" si="9"/>
        <v>266.21798860202807</v>
      </c>
      <c r="M57" s="61">
        <f t="shared" si="10"/>
        <v>267.01664256783414</v>
      </c>
    </row>
    <row r="58" spans="1:256" s="57" customFormat="1" ht="15" customHeight="1" x14ac:dyDescent="0.25">
      <c r="A58" s="55" t="s">
        <v>84</v>
      </c>
      <c r="B58" s="52">
        <f>B53+B54+B55+B56+B57</f>
        <v>4660</v>
      </c>
      <c r="C58" s="30">
        <f t="shared" si="0"/>
        <v>4799.8</v>
      </c>
      <c r="D58" s="61">
        <f t="shared" si="1"/>
        <v>4607.808</v>
      </c>
      <c r="E58" s="61">
        <f t="shared" si="2"/>
        <v>4699.9641600000004</v>
      </c>
      <c r="F58" s="61">
        <f t="shared" si="3"/>
        <v>4761.0636940799996</v>
      </c>
      <c r="G58" s="61">
        <f t="shared" si="4"/>
        <v>4856.2849679615992</v>
      </c>
      <c r="H58" s="61">
        <f t="shared" si="5"/>
        <v>4662.0335692431354</v>
      </c>
      <c r="I58" s="61">
        <f t="shared" si="6"/>
        <v>4731.9640727817823</v>
      </c>
      <c r="J58" s="61">
        <f t="shared" si="7"/>
        <v>4755.623893145691</v>
      </c>
      <c r="K58" s="61">
        <f t="shared" si="8"/>
        <v>4708.0676542142337</v>
      </c>
      <c r="L58" s="61">
        <f t="shared" si="9"/>
        <v>4962.3033075418025</v>
      </c>
      <c r="M58" s="61">
        <f t="shared" si="10"/>
        <v>4977.1902174644274</v>
      </c>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c r="IH58" s="56"/>
      <c r="II58" s="56"/>
      <c r="IJ58" s="56"/>
      <c r="IK58" s="56"/>
      <c r="IL58" s="56"/>
      <c r="IM58" s="56"/>
      <c r="IN58" s="56"/>
      <c r="IO58" s="56"/>
      <c r="IP58" s="56"/>
      <c r="IQ58" s="56"/>
      <c r="IR58" s="56"/>
      <c r="IS58" s="56"/>
      <c r="IT58" s="56"/>
      <c r="IU58" s="56"/>
      <c r="IV58" s="56"/>
    </row>
    <row r="59" spans="1:256" ht="15" customHeight="1" x14ac:dyDescent="0.25">
      <c r="A59" s="35" t="s">
        <v>85</v>
      </c>
      <c r="B59" s="36"/>
      <c r="C59" s="30">
        <f t="shared" si="0"/>
        <v>0</v>
      </c>
      <c r="D59" s="61">
        <f t="shared" si="1"/>
        <v>0</v>
      </c>
      <c r="E59" s="61">
        <f t="shared" si="2"/>
        <v>0</v>
      </c>
      <c r="F59" s="61">
        <f t="shared" si="3"/>
        <v>0</v>
      </c>
      <c r="G59" s="61">
        <f t="shared" si="4"/>
        <v>0</v>
      </c>
      <c r="H59" s="61">
        <f t="shared" si="5"/>
        <v>0</v>
      </c>
      <c r="I59" s="61">
        <f t="shared" si="6"/>
        <v>0</v>
      </c>
      <c r="J59" s="61">
        <f t="shared" si="7"/>
        <v>0</v>
      </c>
      <c r="K59" s="61">
        <f t="shared" si="8"/>
        <v>0</v>
      </c>
      <c r="L59" s="61">
        <f t="shared" si="9"/>
        <v>0</v>
      </c>
      <c r="M59" s="61">
        <f t="shared" si="10"/>
        <v>0</v>
      </c>
    </row>
    <row r="60" spans="1:256" ht="14.25" customHeight="1" x14ac:dyDescent="0.2">
      <c r="A60" s="29" t="s">
        <v>86</v>
      </c>
      <c r="B60" s="30">
        <v>532</v>
      </c>
      <c r="C60" s="30">
        <f t="shared" si="0"/>
        <v>547.96</v>
      </c>
      <c r="D60" s="61">
        <f t="shared" si="1"/>
        <v>526.04160000000002</v>
      </c>
      <c r="E60" s="61">
        <f t="shared" si="2"/>
        <v>536.56243200000006</v>
      </c>
      <c r="F60" s="61">
        <f t="shared" si="3"/>
        <v>543.53774361600006</v>
      </c>
      <c r="G60" s="61">
        <f t="shared" si="4"/>
        <v>554.40849848832011</v>
      </c>
      <c r="H60" s="61">
        <f t="shared" si="5"/>
        <v>532.23215854878731</v>
      </c>
      <c r="I60" s="61">
        <f t="shared" si="6"/>
        <v>540.21564092701908</v>
      </c>
      <c r="J60" s="61">
        <f t="shared" si="7"/>
        <v>542.91671913165408</v>
      </c>
      <c r="K60" s="61">
        <f t="shared" si="8"/>
        <v>537.48755194033754</v>
      </c>
      <c r="L60" s="61">
        <f t="shared" si="9"/>
        <v>566.51187974511583</v>
      </c>
      <c r="M60" s="61">
        <f t="shared" si="10"/>
        <v>568.21141538435108</v>
      </c>
    </row>
    <row r="61" spans="1:256" ht="14.25" customHeight="1" x14ac:dyDescent="0.2">
      <c r="A61" s="29" t="s">
        <v>87</v>
      </c>
      <c r="B61" s="30">
        <v>325</v>
      </c>
      <c r="C61" s="30">
        <f t="shared" si="0"/>
        <v>334.75</v>
      </c>
      <c r="D61" s="61">
        <f t="shared" si="1"/>
        <v>321.36</v>
      </c>
      <c r="E61" s="61">
        <f t="shared" si="2"/>
        <v>327.78720000000004</v>
      </c>
      <c r="F61" s="61">
        <f t="shared" si="3"/>
        <v>332.04843360000001</v>
      </c>
      <c r="G61" s="61">
        <f t="shared" si="4"/>
        <v>338.689402272</v>
      </c>
      <c r="H61" s="61">
        <f t="shared" si="5"/>
        <v>325.14182618112</v>
      </c>
      <c r="I61" s="61">
        <f t="shared" si="6"/>
        <v>330.01895357383677</v>
      </c>
      <c r="J61" s="61">
        <f t="shared" si="7"/>
        <v>331.66904834170589</v>
      </c>
      <c r="K61" s="61">
        <f t="shared" si="8"/>
        <v>328.35235785828883</v>
      </c>
      <c r="L61" s="61">
        <f t="shared" si="9"/>
        <v>346.08338518263645</v>
      </c>
      <c r="M61" s="61">
        <f t="shared" si="10"/>
        <v>347.12163533818432</v>
      </c>
    </row>
    <row r="62" spans="1:256" ht="14.25" customHeight="1" x14ac:dyDescent="0.2">
      <c r="A62" s="71" t="s">
        <v>88</v>
      </c>
      <c r="B62" s="62">
        <v>0</v>
      </c>
      <c r="C62" s="62">
        <f t="shared" si="0"/>
        <v>0</v>
      </c>
      <c r="D62" s="72">
        <f t="shared" si="1"/>
        <v>0</v>
      </c>
      <c r="E62" s="72">
        <f t="shared" si="2"/>
        <v>0</v>
      </c>
      <c r="F62" s="72">
        <f t="shared" si="3"/>
        <v>0</v>
      </c>
      <c r="G62" s="72">
        <f t="shared" si="4"/>
        <v>0</v>
      </c>
      <c r="H62" s="72">
        <f t="shared" si="5"/>
        <v>0</v>
      </c>
      <c r="I62" s="72">
        <f t="shared" si="6"/>
        <v>0</v>
      </c>
      <c r="J62" s="72">
        <f t="shared" si="7"/>
        <v>0</v>
      </c>
      <c r="K62" s="72">
        <f t="shared" si="8"/>
        <v>0</v>
      </c>
      <c r="L62" s="72">
        <f t="shared" si="9"/>
        <v>0</v>
      </c>
      <c r="M62" s="72">
        <f t="shared" si="10"/>
        <v>0</v>
      </c>
    </row>
    <row r="63" spans="1:256" s="57" customFormat="1" ht="15" customHeight="1" x14ac:dyDescent="0.25">
      <c r="A63" s="81" t="s">
        <v>89</v>
      </c>
      <c r="B63" s="67">
        <f>B60+B61</f>
        <v>857</v>
      </c>
      <c r="C63" s="67">
        <f t="shared" si="0"/>
        <v>882.71</v>
      </c>
      <c r="D63" s="67">
        <f t="shared" si="1"/>
        <v>847.40160000000003</v>
      </c>
      <c r="E63" s="67">
        <f t="shared" si="2"/>
        <v>864.34963200000004</v>
      </c>
      <c r="F63" s="67">
        <f t="shared" si="3"/>
        <v>875.58617721600001</v>
      </c>
      <c r="G63" s="67">
        <f t="shared" si="4"/>
        <v>893.09790076032004</v>
      </c>
      <c r="H63" s="67">
        <f t="shared" si="5"/>
        <v>857.37398472990719</v>
      </c>
      <c r="I63" s="67">
        <f t="shared" si="6"/>
        <v>870.23459450085568</v>
      </c>
      <c r="J63" s="67">
        <f t="shared" si="7"/>
        <v>874.58576747335985</v>
      </c>
      <c r="K63" s="67">
        <f t="shared" si="8"/>
        <v>865.83990979862619</v>
      </c>
      <c r="L63" s="67">
        <f t="shared" si="9"/>
        <v>912.59526492775205</v>
      </c>
      <c r="M63" s="67">
        <f t="shared" si="10"/>
        <v>915.33305072253518</v>
      </c>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c r="IB63" s="56"/>
      <c r="IC63" s="56"/>
      <c r="ID63" s="56"/>
      <c r="IE63" s="56"/>
      <c r="IF63" s="56"/>
      <c r="IG63" s="56"/>
      <c r="IH63" s="56"/>
      <c r="II63" s="56"/>
      <c r="IJ63" s="56"/>
      <c r="IK63" s="56"/>
      <c r="IL63" s="56"/>
      <c r="IM63" s="56"/>
      <c r="IN63" s="56"/>
      <c r="IO63" s="56"/>
      <c r="IP63" s="56"/>
      <c r="IQ63" s="56"/>
      <c r="IR63" s="56"/>
      <c r="IS63" s="56"/>
      <c r="IT63" s="56"/>
      <c r="IU63" s="56"/>
      <c r="IV63" s="56"/>
    </row>
    <row r="64" spans="1:256" ht="15" customHeight="1" x14ac:dyDescent="0.25">
      <c r="A64" s="73" t="s">
        <v>90</v>
      </c>
      <c r="B64" s="74"/>
      <c r="C64" s="65">
        <f t="shared" si="0"/>
        <v>0</v>
      </c>
      <c r="D64" s="75">
        <f t="shared" si="1"/>
        <v>0</v>
      </c>
      <c r="E64" s="75">
        <f t="shared" si="2"/>
        <v>0</v>
      </c>
      <c r="F64" s="75">
        <f t="shared" si="3"/>
        <v>0</v>
      </c>
      <c r="G64" s="75">
        <f t="shared" si="4"/>
        <v>0</v>
      </c>
      <c r="H64" s="75">
        <f t="shared" si="5"/>
        <v>0</v>
      </c>
      <c r="I64" s="75">
        <f t="shared" si="6"/>
        <v>0</v>
      </c>
      <c r="J64" s="75">
        <f t="shared" si="7"/>
        <v>0</v>
      </c>
      <c r="K64" s="75">
        <f t="shared" si="8"/>
        <v>0</v>
      </c>
      <c r="L64" s="75">
        <f t="shared" si="9"/>
        <v>0</v>
      </c>
      <c r="M64" s="75">
        <f t="shared" si="10"/>
        <v>0</v>
      </c>
    </row>
    <row r="65" spans="1:256" ht="15" customHeight="1" x14ac:dyDescent="0.25">
      <c r="A65" s="39" t="s">
        <v>91</v>
      </c>
      <c r="B65" s="30">
        <v>0</v>
      </c>
      <c r="C65" s="30">
        <f t="shared" si="0"/>
        <v>0</v>
      </c>
      <c r="D65" s="61">
        <f t="shared" si="1"/>
        <v>0</v>
      </c>
      <c r="E65" s="61">
        <f t="shared" si="2"/>
        <v>0</v>
      </c>
      <c r="F65" s="61">
        <f t="shared" si="3"/>
        <v>0</v>
      </c>
      <c r="G65" s="61">
        <f t="shared" si="4"/>
        <v>0</v>
      </c>
      <c r="H65" s="61">
        <f t="shared" si="5"/>
        <v>0</v>
      </c>
      <c r="I65" s="61">
        <f t="shared" si="6"/>
        <v>0</v>
      </c>
      <c r="J65" s="61">
        <f t="shared" si="7"/>
        <v>0</v>
      </c>
      <c r="K65" s="61">
        <f t="shared" si="8"/>
        <v>0</v>
      </c>
      <c r="L65" s="61">
        <f t="shared" si="9"/>
        <v>0</v>
      </c>
      <c r="M65" s="61">
        <f t="shared" si="10"/>
        <v>0</v>
      </c>
    </row>
    <row r="66" spans="1:256" ht="14.25" customHeight="1" x14ac:dyDescent="0.2">
      <c r="A66" s="29" t="s">
        <v>92</v>
      </c>
      <c r="B66" s="30">
        <v>13254</v>
      </c>
      <c r="C66" s="30">
        <f t="shared" si="0"/>
        <v>13651.62</v>
      </c>
      <c r="D66" s="61">
        <f t="shared" si="1"/>
        <v>13105.555200000001</v>
      </c>
      <c r="E66" s="61">
        <f t="shared" si="2"/>
        <v>13367.666304</v>
      </c>
      <c r="F66" s="61">
        <f t="shared" si="3"/>
        <v>13541.445965952</v>
      </c>
      <c r="G66" s="61">
        <f t="shared" si="4"/>
        <v>13812.274885271039</v>
      </c>
      <c r="H66" s="61">
        <f t="shared" si="5"/>
        <v>13259.783889860197</v>
      </c>
      <c r="I66" s="61">
        <f t="shared" si="6"/>
        <v>13458.680648208099</v>
      </c>
      <c r="J66" s="61">
        <f t="shared" si="7"/>
        <v>13525.974051449139</v>
      </c>
      <c r="K66" s="61">
        <f t="shared" si="8"/>
        <v>13390.714310934647</v>
      </c>
      <c r="L66" s="61">
        <f t="shared" si="9"/>
        <v>14113.812883725119</v>
      </c>
      <c r="M66" s="61">
        <f t="shared" si="10"/>
        <v>14156.154322376293</v>
      </c>
    </row>
    <row r="67" spans="1:256" ht="14.25" customHeight="1" x14ac:dyDescent="0.2">
      <c r="A67" s="29" t="s">
        <v>93</v>
      </c>
      <c r="B67" s="30">
        <v>4520</v>
      </c>
      <c r="C67" s="30">
        <f t="shared" si="0"/>
        <v>4655.6000000000004</v>
      </c>
      <c r="D67" s="61">
        <f t="shared" si="1"/>
        <v>4469.3760000000002</v>
      </c>
      <c r="E67" s="61">
        <f t="shared" si="2"/>
        <v>4558.7635200000004</v>
      </c>
      <c r="F67" s="61">
        <f t="shared" si="3"/>
        <v>4618.0274457599999</v>
      </c>
      <c r="G67" s="61">
        <f t="shared" si="4"/>
        <v>4710.3879946752004</v>
      </c>
      <c r="H67" s="61">
        <f t="shared" si="5"/>
        <v>4521.9724748881918</v>
      </c>
      <c r="I67" s="61">
        <f t="shared" si="6"/>
        <v>4589.802062011514</v>
      </c>
      <c r="J67" s="61">
        <f t="shared" si="7"/>
        <v>4612.751072321571</v>
      </c>
      <c r="K67" s="61">
        <f t="shared" si="8"/>
        <v>4566.6235615983551</v>
      </c>
      <c r="L67" s="61">
        <f t="shared" si="9"/>
        <v>4813.2212339246662</v>
      </c>
      <c r="M67" s="61">
        <f t="shared" si="10"/>
        <v>4827.6608976264397</v>
      </c>
    </row>
    <row r="68" spans="1:256" ht="14.25" customHeight="1" x14ac:dyDescent="0.2">
      <c r="A68" s="29" t="s">
        <v>94</v>
      </c>
      <c r="B68" s="30">
        <v>352</v>
      </c>
      <c r="C68" s="30">
        <f t="shared" si="0"/>
        <v>362.56</v>
      </c>
      <c r="D68" s="61">
        <f t="shared" si="1"/>
        <v>348.05759999999998</v>
      </c>
      <c r="E68" s="61">
        <f t="shared" si="2"/>
        <v>355.01875200000001</v>
      </c>
      <c r="F68" s="61">
        <f t="shared" si="3"/>
        <v>359.63399577599995</v>
      </c>
      <c r="G68" s="61">
        <f t="shared" si="4"/>
        <v>366.82667569151994</v>
      </c>
      <c r="H68" s="61">
        <f t="shared" si="5"/>
        <v>352.15360866385913</v>
      </c>
      <c r="I68" s="61">
        <f t="shared" si="6"/>
        <v>357.43591279381701</v>
      </c>
      <c r="J68" s="61">
        <f t="shared" si="7"/>
        <v>359.22309235778607</v>
      </c>
      <c r="K68" s="61">
        <f t="shared" si="8"/>
        <v>355.63086143420821</v>
      </c>
      <c r="L68" s="61">
        <f t="shared" si="9"/>
        <v>374.83492795165546</v>
      </c>
      <c r="M68" s="61">
        <f t="shared" si="10"/>
        <v>375.9594327355104</v>
      </c>
    </row>
    <row r="69" spans="1:256" ht="14.25" customHeight="1" x14ac:dyDescent="0.2">
      <c r="A69" s="29" t="s">
        <v>95</v>
      </c>
      <c r="B69" s="30">
        <v>0</v>
      </c>
      <c r="C69" s="30">
        <f t="shared" si="0"/>
        <v>0</v>
      </c>
      <c r="D69" s="61">
        <f t="shared" si="1"/>
        <v>0</v>
      </c>
      <c r="E69" s="61">
        <f t="shared" si="2"/>
        <v>0</v>
      </c>
      <c r="F69" s="61">
        <f t="shared" si="3"/>
        <v>0</v>
      </c>
      <c r="G69" s="61">
        <f t="shared" si="4"/>
        <v>0</v>
      </c>
      <c r="H69" s="61">
        <f t="shared" si="5"/>
        <v>0</v>
      </c>
      <c r="I69" s="61">
        <f t="shared" si="6"/>
        <v>0</v>
      </c>
      <c r="J69" s="61">
        <f t="shared" si="7"/>
        <v>0</v>
      </c>
      <c r="K69" s="61">
        <f t="shared" si="8"/>
        <v>0</v>
      </c>
      <c r="L69" s="61">
        <f t="shared" si="9"/>
        <v>0</v>
      </c>
      <c r="M69" s="61">
        <f t="shared" si="10"/>
        <v>0</v>
      </c>
    </row>
    <row r="70" spans="1:256" ht="14.25" customHeight="1" x14ac:dyDescent="0.2">
      <c r="A70" s="71" t="s">
        <v>96</v>
      </c>
      <c r="B70" s="62">
        <v>354</v>
      </c>
      <c r="C70" s="62">
        <f t="shared" si="0"/>
        <v>364.62</v>
      </c>
      <c r="D70" s="72">
        <f t="shared" si="1"/>
        <v>350.03519999999997</v>
      </c>
      <c r="E70" s="72">
        <f t="shared" si="2"/>
        <v>357.03590399999996</v>
      </c>
      <c r="F70" s="72">
        <f t="shared" si="3"/>
        <v>361.67737075199994</v>
      </c>
      <c r="G70" s="72">
        <f t="shared" si="4"/>
        <v>368.91091816703994</v>
      </c>
      <c r="H70" s="72">
        <f t="shared" si="5"/>
        <v>354.15448144035832</v>
      </c>
      <c r="I70" s="72">
        <f t="shared" si="6"/>
        <v>359.46679866196365</v>
      </c>
      <c r="J70" s="72">
        <f t="shared" si="7"/>
        <v>361.26413265527344</v>
      </c>
      <c r="K70" s="72">
        <f t="shared" si="8"/>
        <v>357.65149132872068</v>
      </c>
      <c r="L70" s="72">
        <f t="shared" si="9"/>
        <v>376.96467186047164</v>
      </c>
      <c r="M70" s="72">
        <f t="shared" si="10"/>
        <v>378.095565876053</v>
      </c>
    </row>
    <row r="71" spans="1:256" s="57" customFormat="1" ht="15" customHeight="1" x14ac:dyDescent="0.25">
      <c r="A71" s="81" t="s">
        <v>97</v>
      </c>
      <c r="B71" s="67">
        <f>B66+B67+B68+B70</f>
        <v>18480</v>
      </c>
      <c r="C71" s="78">
        <f t="shared" si="0"/>
        <v>19034.400000000001</v>
      </c>
      <c r="D71" s="67">
        <f t="shared" si="1"/>
        <v>18273.024000000001</v>
      </c>
      <c r="E71" s="67">
        <f t="shared" si="2"/>
        <v>18638.484480000003</v>
      </c>
      <c r="F71" s="67">
        <f t="shared" si="3"/>
        <v>18880.784778240002</v>
      </c>
      <c r="G71" s="67">
        <f t="shared" si="4"/>
        <v>19258.400473804802</v>
      </c>
      <c r="H71" s="67">
        <f t="shared" si="5"/>
        <v>18488.064454852611</v>
      </c>
      <c r="I71" s="67">
        <f t="shared" si="6"/>
        <v>18765.385421675397</v>
      </c>
      <c r="J71" s="67">
        <f t="shared" si="7"/>
        <v>18859.212348783771</v>
      </c>
      <c r="K71" s="67">
        <f t="shared" si="8"/>
        <v>18670.620225295934</v>
      </c>
      <c r="L71" s="67">
        <f t="shared" si="9"/>
        <v>19678.833717461916</v>
      </c>
      <c r="M71" s="67">
        <f t="shared" si="10"/>
        <v>19737.870218614298</v>
      </c>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c r="IB71" s="56"/>
      <c r="IC71" s="56"/>
      <c r="ID71" s="56"/>
      <c r="IE71" s="56"/>
      <c r="IF71" s="56"/>
      <c r="IG71" s="56"/>
      <c r="IH71" s="56"/>
      <c r="II71" s="56"/>
      <c r="IJ71" s="56"/>
      <c r="IK71" s="56"/>
      <c r="IL71" s="56"/>
      <c r="IM71" s="56"/>
      <c r="IN71" s="56"/>
      <c r="IO71" s="56"/>
      <c r="IP71" s="56"/>
      <c r="IQ71" s="56"/>
      <c r="IR71" s="56"/>
      <c r="IS71" s="56"/>
      <c r="IT71" s="56"/>
      <c r="IU71" s="56"/>
      <c r="IV71" s="56"/>
    </row>
    <row r="72" spans="1:256" ht="15" customHeight="1" x14ac:dyDescent="0.25">
      <c r="A72" s="79" t="s">
        <v>98</v>
      </c>
      <c r="B72" s="80"/>
      <c r="C72" s="65">
        <f t="shared" si="0"/>
        <v>0</v>
      </c>
      <c r="D72" s="75">
        <f t="shared" si="1"/>
        <v>0</v>
      </c>
      <c r="E72" s="75">
        <f t="shared" si="2"/>
        <v>0</v>
      </c>
      <c r="F72" s="75">
        <f t="shared" si="3"/>
        <v>0</v>
      </c>
      <c r="G72" s="75">
        <f t="shared" si="4"/>
        <v>0</v>
      </c>
      <c r="H72" s="75">
        <f t="shared" si="5"/>
        <v>0</v>
      </c>
      <c r="I72" s="75">
        <f t="shared" si="6"/>
        <v>0</v>
      </c>
      <c r="J72" s="75">
        <f t="shared" si="7"/>
        <v>0</v>
      </c>
      <c r="K72" s="75">
        <f t="shared" si="8"/>
        <v>0</v>
      </c>
      <c r="L72" s="75">
        <f t="shared" si="9"/>
        <v>0</v>
      </c>
      <c r="M72" s="75">
        <f t="shared" si="10"/>
        <v>0</v>
      </c>
    </row>
    <row r="73" spans="1:256" ht="14.25" customHeight="1" x14ac:dyDescent="0.2">
      <c r="A73" s="29" t="s">
        <v>92</v>
      </c>
      <c r="B73" s="30">
        <v>120</v>
      </c>
      <c r="C73" s="30">
        <f t="shared" ref="C73:C96" si="11">1.03*B73</f>
        <v>123.60000000000001</v>
      </c>
      <c r="D73" s="61">
        <f t="shared" ref="D73:D96" si="12">0.96*C73</f>
        <v>118.65600000000001</v>
      </c>
      <c r="E73" s="61">
        <f t="shared" ref="E73:E96" si="13">1.02*D73</f>
        <v>121.02912000000001</v>
      </c>
      <c r="F73" s="61">
        <f t="shared" ref="F73:F96" si="14">1.013*E73</f>
        <v>122.60249856</v>
      </c>
      <c r="G73" s="61">
        <f t="shared" ref="G73:G96" si="15">1.02*F73</f>
        <v>125.0545485312</v>
      </c>
      <c r="H73" s="61">
        <f t="shared" ref="H73:H96" si="16">0.96*G73</f>
        <v>120.05236658995199</v>
      </c>
      <c r="I73" s="61">
        <f t="shared" ref="I73:I96" si="17">1.015*H73</f>
        <v>121.85315208880125</v>
      </c>
      <c r="J73" s="61">
        <f t="shared" ref="J73:J96" si="18">1.005*I73</f>
        <v>122.46241784924524</v>
      </c>
      <c r="K73" s="61">
        <f t="shared" ref="K73:K96" si="19">0.99*J73</f>
        <v>121.23779367075279</v>
      </c>
      <c r="L73" s="61">
        <f t="shared" ref="L73:L96" si="20">1.054*K73</f>
        <v>127.78463452897346</v>
      </c>
      <c r="M73" s="61">
        <f t="shared" ref="M73:M96" si="21">1.003*L73</f>
        <v>128.16798843256035</v>
      </c>
    </row>
    <row r="74" spans="1:256" ht="14.25" customHeight="1" x14ac:dyDescent="0.2">
      <c r="A74" s="29" t="s">
        <v>93</v>
      </c>
      <c r="B74" s="30">
        <v>0</v>
      </c>
      <c r="C74" s="30">
        <f t="shared" si="11"/>
        <v>0</v>
      </c>
      <c r="D74" s="61">
        <f t="shared" si="12"/>
        <v>0</v>
      </c>
      <c r="E74" s="61">
        <f t="shared" si="13"/>
        <v>0</v>
      </c>
      <c r="F74" s="61">
        <f t="shared" si="14"/>
        <v>0</v>
      </c>
      <c r="G74" s="61">
        <f t="shared" si="15"/>
        <v>0</v>
      </c>
      <c r="H74" s="61">
        <f t="shared" si="16"/>
        <v>0</v>
      </c>
      <c r="I74" s="61">
        <f t="shared" si="17"/>
        <v>0</v>
      </c>
      <c r="J74" s="61">
        <f t="shared" si="18"/>
        <v>0</v>
      </c>
      <c r="K74" s="61">
        <f t="shared" si="19"/>
        <v>0</v>
      </c>
      <c r="L74" s="61">
        <f t="shared" si="20"/>
        <v>0</v>
      </c>
      <c r="M74" s="61">
        <f t="shared" si="21"/>
        <v>0</v>
      </c>
    </row>
    <row r="75" spans="1:256" ht="14.25" customHeight="1" x14ac:dyDescent="0.2">
      <c r="A75" s="29" t="s">
        <v>94</v>
      </c>
      <c r="B75" s="30">
        <v>52</v>
      </c>
      <c r="C75" s="30">
        <f t="shared" si="11"/>
        <v>53.56</v>
      </c>
      <c r="D75" s="61">
        <f t="shared" si="12"/>
        <v>51.4176</v>
      </c>
      <c r="E75" s="61">
        <f t="shared" si="13"/>
        <v>52.445951999999998</v>
      </c>
      <c r="F75" s="61">
        <f t="shared" si="14"/>
        <v>53.12774937599999</v>
      </c>
      <c r="G75" s="61">
        <f t="shared" si="15"/>
        <v>54.190304363519992</v>
      </c>
      <c r="H75" s="61">
        <f t="shared" si="16"/>
        <v>52.022692188979192</v>
      </c>
      <c r="I75" s="61">
        <f t="shared" si="17"/>
        <v>52.803032571813873</v>
      </c>
      <c r="J75" s="61">
        <f t="shared" si="18"/>
        <v>53.06704773467294</v>
      </c>
      <c r="K75" s="61">
        <f t="shared" si="19"/>
        <v>52.536377257326208</v>
      </c>
      <c r="L75" s="61">
        <f t="shared" si="20"/>
        <v>55.373341629221827</v>
      </c>
      <c r="M75" s="61">
        <f t="shared" si="21"/>
        <v>55.539461654109488</v>
      </c>
    </row>
    <row r="76" spans="1:256" ht="14.25" customHeight="1" x14ac:dyDescent="0.2">
      <c r="A76" s="29" t="s">
        <v>95</v>
      </c>
      <c r="B76" s="30">
        <v>0</v>
      </c>
      <c r="C76" s="30">
        <f t="shared" si="11"/>
        <v>0</v>
      </c>
      <c r="D76" s="61">
        <f t="shared" si="12"/>
        <v>0</v>
      </c>
      <c r="E76" s="61">
        <f t="shared" si="13"/>
        <v>0</v>
      </c>
      <c r="F76" s="61">
        <f t="shared" si="14"/>
        <v>0</v>
      </c>
      <c r="G76" s="61">
        <f t="shared" si="15"/>
        <v>0</v>
      </c>
      <c r="H76" s="61">
        <f t="shared" si="16"/>
        <v>0</v>
      </c>
      <c r="I76" s="61">
        <f t="shared" si="17"/>
        <v>0</v>
      </c>
      <c r="J76" s="61">
        <f t="shared" si="18"/>
        <v>0</v>
      </c>
      <c r="K76" s="61">
        <f t="shared" si="19"/>
        <v>0</v>
      </c>
      <c r="L76" s="61">
        <f t="shared" si="20"/>
        <v>0</v>
      </c>
      <c r="M76" s="61">
        <f t="shared" si="21"/>
        <v>0</v>
      </c>
    </row>
    <row r="77" spans="1:256" ht="14.25" customHeight="1" x14ac:dyDescent="0.2">
      <c r="A77" s="32" t="s">
        <v>96</v>
      </c>
      <c r="B77" s="30">
        <v>0</v>
      </c>
      <c r="C77" s="30">
        <f t="shared" si="11"/>
        <v>0</v>
      </c>
      <c r="D77" s="61">
        <f t="shared" si="12"/>
        <v>0</v>
      </c>
      <c r="E77" s="61">
        <f t="shared" si="13"/>
        <v>0</v>
      </c>
      <c r="F77" s="61">
        <f t="shared" si="14"/>
        <v>0</v>
      </c>
      <c r="G77" s="61">
        <f t="shared" si="15"/>
        <v>0</v>
      </c>
      <c r="H77" s="61">
        <f t="shared" si="16"/>
        <v>0</v>
      </c>
      <c r="I77" s="61">
        <f t="shared" si="17"/>
        <v>0</v>
      </c>
      <c r="J77" s="61">
        <f t="shared" si="18"/>
        <v>0</v>
      </c>
      <c r="K77" s="61">
        <f t="shared" si="19"/>
        <v>0</v>
      </c>
      <c r="L77" s="61">
        <f t="shared" si="20"/>
        <v>0</v>
      </c>
      <c r="M77" s="61">
        <f t="shared" si="21"/>
        <v>0</v>
      </c>
    </row>
    <row r="78" spans="1:256" s="57" customFormat="1" ht="15" customHeight="1" x14ac:dyDescent="0.25">
      <c r="A78" s="58" t="s">
        <v>99</v>
      </c>
      <c r="B78" s="53">
        <f>B73+B75</f>
        <v>172</v>
      </c>
      <c r="C78" s="30">
        <f t="shared" si="11"/>
        <v>177.16</v>
      </c>
      <c r="D78" s="61">
        <f t="shared" si="12"/>
        <v>170.0736</v>
      </c>
      <c r="E78" s="61">
        <f t="shared" si="13"/>
        <v>173.47507200000001</v>
      </c>
      <c r="F78" s="61">
        <f t="shared" si="14"/>
        <v>175.73024793599998</v>
      </c>
      <c r="G78" s="61">
        <f t="shared" si="15"/>
        <v>179.24485289472</v>
      </c>
      <c r="H78" s="61">
        <f t="shared" si="16"/>
        <v>172.07505877893118</v>
      </c>
      <c r="I78" s="61">
        <f t="shared" si="17"/>
        <v>174.65618466061514</v>
      </c>
      <c r="J78" s="61">
        <f t="shared" si="18"/>
        <v>175.52946558391821</v>
      </c>
      <c r="K78" s="61">
        <f t="shared" si="19"/>
        <v>173.77417092807903</v>
      </c>
      <c r="L78" s="61">
        <f t="shared" si="20"/>
        <v>183.15797615819531</v>
      </c>
      <c r="M78" s="61">
        <f t="shared" si="21"/>
        <v>183.70745008666987</v>
      </c>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c r="IG78" s="56"/>
      <c r="IH78" s="56"/>
      <c r="II78" s="56"/>
      <c r="IJ78" s="56"/>
      <c r="IK78" s="56"/>
      <c r="IL78" s="56"/>
      <c r="IM78" s="56"/>
      <c r="IN78" s="56"/>
      <c r="IO78" s="56"/>
      <c r="IP78" s="56"/>
      <c r="IQ78" s="56"/>
      <c r="IR78" s="56"/>
      <c r="IS78" s="56"/>
      <c r="IT78" s="56"/>
      <c r="IU78" s="56"/>
      <c r="IV78" s="56"/>
    </row>
    <row r="79" spans="1:256" ht="14.25" customHeight="1" x14ac:dyDescent="0.2">
      <c r="A79" s="71" t="s">
        <v>100</v>
      </c>
      <c r="B79" s="62">
        <v>0</v>
      </c>
      <c r="C79" s="62">
        <f t="shared" si="11"/>
        <v>0</v>
      </c>
      <c r="D79" s="72">
        <f t="shared" si="12"/>
        <v>0</v>
      </c>
      <c r="E79" s="72">
        <f t="shared" si="13"/>
        <v>0</v>
      </c>
      <c r="F79" s="72">
        <f t="shared" si="14"/>
        <v>0</v>
      </c>
      <c r="G79" s="72">
        <f t="shared" si="15"/>
        <v>0</v>
      </c>
      <c r="H79" s="72">
        <f t="shared" si="16"/>
        <v>0</v>
      </c>
      <c r="I79" s="72">
        <f t="shared" si="17"/>
        <v>0</v>
      </c>
      <c r="J79" s="72">
        <f t="shared" si="18"/>
        <v>0</v>
      </c>
      <c r="K79" s="72">
        <f t="shared" si="19"/>
        <v>0</v>
      </c>
      <c r="L79" s="72">
        <f t="shared" si="20"/>
        <v>0</v>
      </c>
      <c r="M79" s="72">
        <f t="shared" si="21"/>
        <v>0</v>
      </c>
    </row>
    <row r="80" spans="1:256" ht="15" customHeight="1" x14ac:dyDescent="0.25">
      <c r="A80" s="76" t="s">
        <v>101</v>
      </c>
      <c r="B80" s="77">
        <f>B71+B78</f>
        <v>18652</v>
      </c>
      <c r="C80" s="78">
        <f t="shared" si="11"/>
        <v>19211.560000000001</v>
      </c>
      <c r="D80" s="67">
        <f t="shared" si="12"/>
        <v>18443.097600000001</v>
      </c>
      <c r="E80" s="67">
        <f t="shared" si="13"/>
        <v>18811.959552</v>
      </c>
      <c r="F80" s="67">
        <f t="shared" si="14"/>
        <v>19056.515026175999</v>
      </c>
      <c r="G80" s="67">
        <f t="shared" si="15"/>
        <v>19437.64532669952</v>
      </c>
      <c r="H80" s="67">
        <f t="shared" si="16"/>
        <v>18660.139513631537</v>
      </c>
      <c r="I80" s="67">
        <f t="shared" si="17"/>
        <v>18940.04160633601</v>
      </c>
      <c r="J80" s="67">
        <f t="shared" si="18"/>
        <v>19034.741814367688</v>
      </c>
      <c r="K80" s="67">
        <f t="shared" si="19"/>
        <v>18844.394396224012</v>
      </c>
      <c r="L80" s="67">
        <f t="shared" si="20"/>
        <v>19861.991693620108</v>
      </c>
      <c r="M80" s="67">
        <f t="shared" si="21"/>
        <v>19921.577668700967</v>
      </c>
    </row>
    <row r="81" spans="1:13" ht="15" customHeight="1" x14ac:dyDescent="0.25">
      <c r="A81" s="73" t="s">
        <v>102</v>
      </c>
      <c r="B81" s="74"/>
      <c r="C81" s="65">
        <f t="shared" si="11"/>
        <v>0</v>
      </c>
      <c r="D81" s="75">
        <f t="shared" si="12"/>
        <v>0</v>
      </c>
      <c r="E81" s="75">
        <f t="shared" si="13"/>
        <v>0</v>
      </c>
      <c r="F81" s="75">
        <f t="shared" si="14"/>
        <v>0</v>
      </c>
      <c r="G81" s="75">
        <f t="shared" si="15"/>
        <v>0</v>
      </c>
      <c r="H81" s="75">
        <f t="shared" si="16"/>
        <v>0</v>
      </c>
      <c r="I81" s="75">
        <f t="shared" si="17"/>
        <v>0</v>
      </c>
      <c r="J81" s="75">
        <f t="shared" si="18"/>
        <v>0</v>
      </c>
      <c r="K81" s="75">
        <f t="shared" si="19"/>
        <v>0</v>
      </c>
      <c r="L81" s="75">
        <f t="shared" si="20"/>
        <v>0</v>
      </c>
      <c r="M81" s="75">
        <f t="shared" si="21"/>
        <v>0</v>
      </c>
    </row>
    <row r="82" spans="1:13" ht="14.25" customHeight="1" x14ac:dyDescent="0.2">
      <c r="A82" s="29" t="s">
        <v>103</v>
      </c>
      <c r="B82" s="30">
        <v>1254</v>
      </c>
      <c r="C82" s="30">
        <f t="shared" si="11"/>
        <v>1291.6200000000001</v>
      </c>
      <c r="D82" s="61">
        <f t="shared" si="12"/>
        <v>1239.9552000000001</v>
      </c>
      <c r="E82" s="61">
        <f t="shared" si="13"/>
        <v>1264.754304</v>
      </c>
      <c r="F82" s="61">
        <f t="shared" si="14"/>
        <v>1281.1961099519999</v>
      </c>
      <c r="G82" s="61">
        <f t="shared" si="15"/>
        <v>1306.8200321510399</v>
      </c>
      <c r="H82" s="61">
        <f t="shared" si="16"/>
        <v>1254.5472308649983</v>
      </c>
      <c r="I82" s="61">
        <f t="shared" si="17"/>
        <v>1273.365439327973</v>
      </c>
      <c r="J82" s="61">
        <f t="shared" si="18"/>
        <v>1279.7322665246127</v>
      </c>
      <c r="K82" s="61">
        <f t="shared" si="19"/>
        <v>1266.9349438593665</v>
      </c>
      <c r="L82" s="61">
        <f t="shared" si="20"/>
        <v>1335.3494308277723</v>
      </c>
      <c r="M82" s="61">
        <f t="shared" si="21"/>
        <v>1339.3554791202555</v>
      </c>
    </row>
    <row r="83" spans="1:13" ht="14.25" customHeight="1" x14ac:dyDescent="0.2">
      <c r="A83" s="29" t="s">
        <v>104</v>
      </c>
      <c r="B83" s="30">
        <v>95</v>
      </c>
      <c r="C83" s="30">
        <f t="shared" si="11"/>
        <v>97.850000000000009</v>
      </c>
      <c r="D83" s="61">
        <f t="shared" si="12"/>
        <v>93.936000000000007</v>
      </c>
      <c r="E83" s="61">
        <f t="shared" si="13"/>
        <v>95.814720000000008</v>
      </c>
      <c r="F83" s="61">
        <f t="shared" si="14"/>
        <v>97.06031136</v>
      </c>
      <c r="G83" s="61">
        <f t="shared" si="15"/>
        <v>99.001517587199999</v>
      </c>
      <c r="H83" s="61">
        <f t="shared" si="16"/>
        <v>95.041456883712002</v>
      </c>
      <c r="I83" s="61">
        <f t="shared" si="17"/>
        <v>96.467078736967679</v>
      </c>
      <c r="J83" s="61">
        <f t="shared" si="18"/>
        <v>96.949414130652514</v>
      </c>
      <c r="K83" s="61">
        <f t="shared" si="19"/>
        <v>95.979919989345987</v>
      </c>
      <c r="L83" s="61">
        <f t="shared" si="20"/>
        <v>101.16283566877067</v>
      </c>
      <c r="M83" s="61">
        <f t="shared" si="21"/>
        <v>101.46632417577698</v>
      </c>
    </row>
    <row r="84" spans="1:13" ht="14.25" customHeight="1" x14ac:dyDescent="0.2">
      <c r="A84" s="29" t="s">
        <v>105</v>
      </c>
      <c r="B84" s="30">
        <v>2563</v>
      </c>
      <c r="C84" s="30">
        <f t="shared" si="11"/>
        <v>2639.89</v>
      </c>
      <c r="D84" s="61">
        <f t="shared" si="12"/>
        <v>2534.2943999999998</v>
      </c>
      <c r="E84" s="61">
        <f t="shared" si="13"/>
        <v>2584.9802879999997</v>
      </c>
      <c r="F84" s="61">
        <f t="shared" si="14"/>
        <v>2618.5850317439995</v>
      </c>
      <c r="G84" s="61">
        <f t="shared" si="15"/>
        <v>2670.9567323788797</v>
      </c>
      <c r="H84" s="61">
        <f t="shared" si="16"/>
        <v>2564.1184630837242</v>
      </c>
      <c r="I84" s="61">
        <f t="shared" si="17"/>
        <v>2602.5802400299799</v>
      </c>
      <c r="J84" s="61">
        <f t="shared" si="18"/>
        <v>2615.5931412301297</v>
      </c>
      <c r="K84" s="61">
        <f t="shared" si="19"/>
        <v>2589.4372098178283</v>
      </c>
      <c r="L84" s="61">
        <f t="shared" si="20"/>
        <v>2729.2668191479911</v>
      </c>
      <c r="M84" s="61">
        <f t="shared" si="21"/>
        <v>2737.4546196054348</v>
      </c>
    </row>
    <row r="85" spans="1:13" ht="14.25" customHeight="1" x14ac:dyDescent="0.2">
      <c r="A85" s="29" t="s">
        <v>106</v>
      </c>
      <c r="B85" s="30">
        <v>589</v>
      </c>
      <c r="C85" s="30">
        <f t="shared" si="11"/>
        <v>606.66999999999996</v>
      </c>
      <c r="D85" s="61">
        <f t="shared" si="12"/>
        <v>582.40319999999997</v>
      </c>
      <c r="E85" s="61">
        <f t="shared" si="13"/>
        <v>594.05126399999995</v>
      </c>
      <c r="F85" s="61">
        <f t="shared" si="14"/>
        <v>601.77393043199993</v>
      </c>
      <c r="G85" s="61">
        <f t="shared" si="15"/>
        <v>613.80940904063993</v>
      </c>
      <c r="H85" s="61">
        <f t="shared" si="16"/>
        <v>589.25703267901429</v>
      </c>
      <c r="I85" s="61">
        <f t="shared" si="17"/>
        <v>598.0958881691995</v>
      </c>
      <c r="J85" s="61">
        <f t="shared" si="18"/>
        <v>601.08636761004539</v>
      </c>
      <c r="K85" s="61">
        <f t="shared" si="19"/>
        <v>595.0755039339449</v>
      </c>
      <c r="L85" s="61">
        <f t="shared" si="20"/>
        <v>627.2095811463779</v>
      </c>
      <c r="M85" s="61">
        <f t="shared" si="21"/>
        <v>629.09120988981692</v>
      </c>
    </row>
    <row r="86" spans="1:13" ht="14.25" customHeight="1" x14ac:dyDescent="0.2">
      <c r="A86" s="29" t="s">
        <v>107</v>
      </c>
      <c r="B86" s="30">
        <v>785</v>
      </c>
      <c r="C86" s="30">
        <f t="shared" si="11"/>
        <v>808.55000000000007</v>
      </c>
      <c r="D86" s="61">
        <f t="shared" si="12"/>
        <v>776.20800000000008</v>
      </c>
      <c r="E86" s="61">
        <f t="shared" si="13"/>
        <v>791.73216000000014</v>
      </c>
      <c r="F86" s="61">
        <f t="shared" si="14"/>
        <v>802.02467808000006</v>
      </c>
      <c r="G86" s="61">
        <f t="shared" si="15"/>
        <v>818.06517164160005</v>
      </c>
      <c r="H86" s="61">
        <f t="shared" si="16"/>
        <v>785.34256477593601</v>
      </c>
      <c r="I86" s="61">
        <f t="shared" si="17"/>
        <v>797.12270324757492</v>
      </c>
      <c r="J86" s="61">
        <f t="shared" si="18"/>
        <v>801.1083167638127</v>
      </c>
      <c r="K86" s="61">
        <f t="shared" si="19"/>
        <v>793.09723359617453</v>
      </c>
      <c r="L86" s="61">
        <f t="shared" si="20"/>
        <v>835.92448421036795</v>
      </c>
      <c r="M86" s="61">
        <f t="shared" si="21"/>
        <v>838.43225766299895</v>
      </c>
    </row>
    <row r="87" spans="1:13" ht="14.25" customHeight="1" x14ac:dyDescent="0.2">
      <c r="A87" s="29" t="s">
        <v>108</v>
      </c>
      <c r="B87" s="30">
        <v>695</v>
      </c>
      <c r="C87" s="30">
        <f t="shared" si="11"/>
        <v>715.85</v>
      </c>
      <c r="D87" s="61">
        <f t="shared" si="12"/>
        <v>687.21600000000001</v>
      </c>
      <c r="E87" s="61">
        <f t="shared" si="13"/>
        <v>700.96032000000002</v>
      </c>
      <c r="F87" s="61">
        <f t="shared" si="14"/>
        <v>710.07280415999992</v>
      </c>
      <c r="G87" s="61">
        <f t="shared" si="15"/>
        <v>724.27426024319993</v>
      </c>
      <c r="H87" s="61">
        <f t="shared" si="16"/>
        <v>695.30328983347192</v>
      </c>
      <c r="I87" s="61">
        <f t="shared" si="17"/>
        <v>705.73283918097388</v>
      </c>
      <c r="J87" s="61">
        <f t="shared" si="18"/>
        <v>709.26150337687864</v>
      </c>
      <c r="K87" s="61">
        <f t="shared" si="19"/>
        <v>702.16888834310987</v>
      </c>
      <c r="L87" s="61">
        <f t="shared" si="20"/>
        <v>740.08600831363788</v>
      </c>
      <c r="M87" s="61">
        <f t="shared" si="21"/>
        <v>742.30626633857867</v>
      </c>
    </row>
    <row r="88" spans="1:13" ht="14.25" customHeight="1" x14ac:dyDescent="0.2">
      <c r="A88" s="29" t="s">
        <v>109</v>
      </c>
      <c r="B88" s="30">
        <v>236</v>
      </c>
      <c r="C88" s="30">
        <f t="shared" si="11"/>
        <v>243.08</v>
      </c>
      <c r="D88" s="61">
        <f t="shared" si="12"/>
        <v>233.35679999999999</v>
      </c>
      <c r="E88" s="61">
        <f t="shared" si="13"/>
        <v>238.02393599999999</v>
      </c>
      <c r="F88" s="61">
        <f t="shared" si="14"/>
        <v>241.11824716799998</v>
      </c>
      <c r="G88" s="61">
        <f t="shared" si="15"/>
        <v>245.94061211136</v>
      </c>
      <c r="H88" s="61">
        <f t="shared" si="16"/>
        <v>236.10298762690559</v>
      </c>
      <c r="I88" s="61">
        <f t="shared" si="17"/>
        <v>239.64453244130914</v>
      </c>
      <c r="J88" s="61">
        <f t="shared" si="18"/>
        <v>240.84275510351566</v>
      </c>
      <c r="K88" s="61">
        <f t="shared" si="19"/>
        <v>238.43432755248051</v>
      </c>
      <c r="L88" s="61">
        <f t="shared" si="20"/>
        <v>251.30978124031446</v>
      </c>
      <c r="M88" s="61">
        <f t="shared" si="21"/>
        <v>252.06371058403539</v>
      </c>
    </row>
    <row r="89" spans="1:13" ht="14.25" customHeight="1" x14ac:dyDescent="0.2">
      <c r="A89" s="29" t="s">
        <v>110</v>
      </c>
      <c r="B89" s="30">
        <v>541</v>
      </c>
      <c r="C89" s="30">
        <f t="shared" si="11"/>
        <v>557.23</v>
      </c>
      <c r="D89" s="61">
        <f t="shared" si="12"/>
        <v>534.94079999999997</v>
      </c>
      <c r="E89" s="61">
        <f t="shared" si="13"/>
        <v>545.63961599999993</v>
      </c>
      <c r="F89" s="61">
        <f t="shared" si="14"/>
        <v>552.73293100799992</v>
      </c>
      <c r="G89" s="61">
        <f t="shared" si="15"/>
        <v>563.78758962815994</v>
      </c>
      <c r="H89" s="61">
        <f t="shared" si="16"/>
        <v>541.23608604303354</v>
      </c>
      <c r="I89" s="61">
        <f t="shared" si="17"/>
        <v>549.35462733367899</v>
      </c>
      <c r="J89" s="61">
        <f t="shared" si="18"/>
        <v>552.10140047034736</v>
      </c>
      <c r="K89" s="61">
        <f t="shared" si="19"/>
        <v>546.58038646564387</v>
      </c>
      <c r="L89" s="61">
        <f t="shared" si="20"/>
        <v>576.09572733478865</v>
      </c>
      <c r="M89" s="61">
        <f t="shared" si="21"/>
        <v>577.824014516793</v>
      </c>
    </row>
    <row r="90" spans="1:13" ht="14.25" customHeight="1" x14ac:dyDescent="0.2">
      <c r="A90" s="71" t="s">
        <v>41</v>
      </c>
      <c r="B90" s="62">
        <v>0</v>
      </c>
      <c r="C90" s="62">
        <f t="shared" si="11"/>
        <v>0</v>
      </c>
      <c r="D90" s="72">
        <f t="shared" si="12"/>
        <v>0</v>
      </c>
      <c r="E90" s="72">
        <f t="shared" si="13"/>
        <v>0</v>
      </c>
      <c r="F90" s="72">
        <f t="shared" si="14"/>
        <v>0</v>
      </c>
      <c r="G90" s="72">
        <f t="shared" si="15"/>
        <v>0</v>
      </c>
      <c r="H90" s="72">
        <f t="shared" si="16"/>
        <v>0</v>
      </c>
      <c r="I90" s="72">
        <f t="shared" si="17"/>
        <v>0</v>
      </c>
      <c r="J90" s="72">
        <f t="shared" si="18"/>
        <v>0</v>
      </c>
      <c r="K90" s="72">
        <f t="shared" si="19"/>
        <v>0</v>
      </c>
      <c r="L90" s="72">
        <f t="shared" si="20"/>
        <v>0</v>
      </c>
      <c r="M90" s="72">
        <f t="shared" si="21"/>
        <v>0</v>
      </c>
    </row>
    <row r="91" spans="1:13" ht="15" customHeight="1" x14ac:dyDescent="0.25">
      <c r="A91" s="76" t="s">
        <v>111</v>
      </c>
      <c r="B91" s="77">
        <f>B82+B83+B84+B85+B86+B87+B88+B89</f>
        <v>6758</v>
      </c>
      <c r="C91" s="78">
        <f t="shared" si="11"/>
        <v>6960.74</v>
      </c>
      <c r="D91" s="67">
        <f t="shared" si="12"/>
        <v>6682.3103999999994</v>
      </c>
      <c r="E91" s="67">
        <f t="shared" si="13"/>
        <v>6815.9566079999995</v>
      </c>
      <c r="F91" s="67">
        <f t="shared" si="14"/>
        <v>6904.5640439039989</v>
      </c>
      <c r="G91" s="67">
        <f t="shared" si="15"/>
        <v>7042.6553247820793</v>
      </c>
      <c r="H91" s="67">
        <f t="shared" si="16"/>
        <v>6760.9491117907955</v>
      </c>
      <c r="I91" s="67">
        <f t="shared" si="17"/>
        <v>6862.3633484676566</v>
      </c>
      <c r="J91" s="67">
        <f t="shared" si="18"/>
        <v>6896.6751652099938</v>
      </c>
      <c r="K91" s="67">
        <f t="shared" si="19"/>
        <v>6827.7084135578934</v>
      </c>
      <c r="L91" s="67">
        <f t="shared" si="20"/>
        <v>7196.4046678900204</v>
      </c>
      <c r="M91" s="67">
        <f t="shared" si="21"/>
        <v>7217.9938818936898</v>
      </c>
    </row>
    <row r="92" spans="1:13" ht="15" customHeight="1" x14ac:dyDescent="0.25">
      <c r="A92" s="73" t="s">
        <v>112</v>
      </c>
      <c r="B92" s="74"/>
      <c r="C92" s="65">
        <f t="shared" si="11"/>
        <v>0</v>
      </c>
      <c r="D92" s="75">
        <f t="shared" si="12"/>
        <v>0</v>
      </c>
      <c r="E92" s="75">
        <f t="shared" si="13"/>
        <v>0</v>
      </c>
      <c r="F92" s="75">
        <f t="shared" si="14"/>
        <v>0</v>
      </c>
      <c r="G92" s="75">
        <f t="shared" si="15"/>
        <v>0</v>
      </c>
      <c r="H92" s="75">
        <f t="shared" si="16"/>
        <v>0</v>
      </c>
      <c r="I92" s="75">
        <f t="shared" si="17"/>
        <v>0</v>
      </c>
      <c r="J92" s="75">
        <f t="shared" si="18"/>
        <v>0</v>
      </c>
      <c r="K92" s="75">
        <f t="shared" si="19"/>
        <v>0</v>
      </c>
      <c r="L92" s="75">
        <f t="shared" si="20"/>
        <v>0</v>
      </c>
      <c r="M92" s="75">
        <f t="shared" si="21"/>
        <v>0</v>
      </c>
    </row>
    <row r="93" spans="1:13" ht="14.25" customHeight="1" x14ac:dyDescent="0.2">
      <c r="A93" s="59" t="s">
        <v>121</v>
      </c>
      <c r="B93" s="30">
        <v>358</v>
      </c>
      <c r="C93" s="30">
        <f t="shared" si="11"/>
        <v>368.74</v>
      </c>
      <c r="D93" s="61">
        <f t="shared" si="12"/>
        <v>353.99040000000002</v>
      </c>
      <c r="E93" s="61">
        <f t="shared" si="13"/>
        <v>361.07020800000004</v>
      </c>
      <c r="F93" s="61">
        <f t="shared" si="14"/>
        <v>365.76412070399999</v>
      </c>
      <c r="G93" s="61">
        <f t="shared" si="15"/>
        <v>373.07940311807999</v>
      </c>
      <c r="H93" s="61">
        <f t="shared" si="16"/>
        <v>358.15622699335677</v>
      </c>
      <c r="I93" s="61">
        <f t="shared" si="17"/>
        <v>363.5285703982571</v>
      </c>
      <c r="J93" s="61">
        <f t="shared" si="18"/>
        <v>365.34621325024835</v>
      </c>
      <c r="K93" s="61">
        <f t="shared" si="19"/>
        <v>361.69275111774584</v>
      </c>
      <c r="L93" s="61">
        <f t="shared" si="20"/>
        <v>381.22415967810412</v>
      </c>
      <c r="M93" s="61">
        <f t="shared" si="21"/>
        <v>382.36783215713837</v>
      </c>
    </row>
    <row r="94" spans="1:13" ht="14.25" customHeight="1" x14ac:dyDescent="0.2">
      <c r="A94" s="59" t="s">
        <v>122</v>
      </c>
      <c r="B94" s="30">
        <v>2680</v>
      </c>
      <c r="C94" s="30">
        <f t="shared" si="11"/>
        <v>2760.4</v>
      </c>
      <c r="D94" s="61">
        <f t="shared" si="12"/>
        <v>2649.9839999999999</v>
      </c>
      <c r="E94" s="61">
        <f t="shared" si="13"/>
        <v>2702.9836799999998</v>
      </c>
      <c r="F94" s="61">
        <f t="shared" si="14"/>
        <v>2738.1224678399994</v>
      </c>
      <c r="G94" s="61">
        <f t="shared" si="15"/>
        <v>2792.8849171967995</v>
      </c>
      <c r="H94" s="61">
        <f t="shared" si="16"/>
        <v>2681.1695205089272</v>
      </c>
      <c r="I94" s="61">
        <f t="shared" si="17"/>
        <v>2721.3870633165607</v>
      </c>
      <c r="J94" s="61">
        <f t="shared" si="18"/>
        <v>2734.9939986331433</v>
      </c>
      <c r="K94" s="61">
        <f t="shared" si="19"/>
        <v>2707.644058646812</v>
      </c>
      <c r="L94" s="61">
        <f t="shared" si="20"/>
        <v>2853.8568378137402</v>
      </c>
      <c r="M94" s="61">
        <f t="shared" si="21"/>
        <v>2862.4184083271812</v>
      </c>
    </row>
    <row r="95" spans="1:13" ht="15" customHeight="1" x14ac:dyDescent="0.25">
      <c r="A95" s="34" t="s">
        <v>113</v>
      </c>
      <c r="B95" s="40">
        <f>B93+B94</f>
        <v>3038</v>
      </c>
      <c r="C95" s="30">
        <f t="shared" si="11"/>
        <v>3129.14</v>
      </c>
      <c r="D95" s="61">
        <f t="shared" si="12"/>
        <v>3003.9743999999996</v>
      </c>
      <c r="E95" s="61">
        <f t="shared" si="13"/>
        <v>3064.0538879999995</v>
      </c>
      <c r="F95" s="61">
        <f t="shared" si="14"/>
        <v>3103.8865885439991</v>
      </c>
      <c r="G95" s="61">
        <f t="shared" si="15"/>
        <v>3165.9643203148789</v>
      </c>
      <c r="H95" s="61">
        <f t="shared" si="16"/>
        <v>3039.3257475022838</v>
      </c>
      <c r="I95" s="61">
        <f t="shared" si="17"/>
        <v>3084.9156337148179</v>
      </c>
      <c r="J95" s="61">
        <f t="shared" si="18"/>
        <v>3100.3402118833915</v>
      </c>
      <c r="K95" s="61">
        <f t="shared" si="19"/>
        <v>3069.3368097645575</v>
      </c>
      <c r="L95" s="61">
        <f t="shared" si="20"/>
        <v>3235.0809974918438</v>
      </c>
      <c r="M95" s="61">
        <f t="shared" si="21"/>
        <v>3244.786240484319</v>
      </c>
    </row>
    <row r="96" spans="1:13" ht="15" customHeight="1" x14ac:dyDescent="0.25">
      <c r="A96" s="38" t="s">
        <v>114</v>
      </c>
      <c r="B96" s="93">
        <f>B34+B40+B51+B58+B63+B80+B91+B95</f>
        <v>51872</v>
      </c>
      <c r="C96" s="62">
        <f t="shared" si="11"/>
        <v>53428.160000000003</v>
      </c>
      <c r="D96" s="72">
        <f t="shared" si="12"/>
        <v>51291.033600000002</v>
      </c>
      <c r="E96" s="72">
        <f t="shared" si="13"/>
        <v>52316.854272000004</v>
      </c>
      <c r="F96" s="72">
        <f t="shared" si="14"/>
        <v>52996.973377536</v>
      </c>
      <c r="G96" s="72">
        <f t="shared" si="15"/>
        <v>54056.912845086721</v>
      </c>
      <c r="H96" s="72">
        <f t="shared" si="16"/>
        <v>51894.636331283247</v>
      </c>
      <c r="I96" s="72">
        <f t="shared" si="17"/>
        <v>52673.055876252489</v>
      </c>
      <c r="J96" s="72">
        <f t="shared" si="18"/>
        <v>52936.421155633747</v>
      </c>
      <c r="K96" s="72">
        <f t="shared" si="19"/>
        <v>52407.056944077412</v>
      </c>
      <c r="L96" s="72">
        <f t="shared" si="20"/>
        <v>55237.038019057596</v>
      </c>
      <c r="M96" s="72">
        <f t="shared" si="21"/>
        <v>55402.749133114761</v>
      </c>
    </row>
    <row r="97" spans="1:13" ht="15.75" customHeight="1" x14ac:dyDescent="0.25">
      <c r="A97" s="38" t="s">
        <v>115</v>
      </c>
      <c r="B97" s="99">
        <f>B24-B96</f>
        <v>164897</v>
      </c>
      <c r="C97" s="98">
        <f>C24-C96</f>
        <v>169843.91</v>
      </c>
      <c r="D97" s="97">
        <f>D24-D96</f>
        <v>163050.15359999999</v>
      </c>
      <c r="E97" s="97">
        <f>E24-E96</f>
        <v>166311.15667199998</v>
      </c>
      <c r="F97" s="97">
        <f>F24-F96</f>
        <v>168473.20170873596</v>
      </c>
      <c r="G97" s="97">
        <f>G24-G96</f>
        <v>171842.66574291067</v>
      </c>
      <c r="H97" s="97">
        <f>H24-H96</f>
        <v>164968.95911319423</v>
      </c>
      <c r="I97" s="97">
        <f>I24-I96</f>
        <v>167443.49349989212</v>
      </c>
      <c r="J97" s="97">
        <f>J24-J96</f>
        <v>168280.71096739158</v>
      </c>
      <c r="K97" s="97">
        <f>K24-K96</f>
        <v>166597.9038577177</v>
      </c>
      <c r="L97" s="97">
        <f>L24-L96</f>
        <v>175594.19066603444</v>
      </c>
      <c r="M97" s="97">
        <f>M24-M96</f>
        <v>176120.97323803251</v>
      </c>
    </row>
    <row r="98" spans="1:13" ht="30.75" customHeight="1" thickBot="1" x14ac:dyDescent="0.25">
      <c r="A98" s="103" t="s">
        <v>116</v>
      </c>
      <c r="B98" s="96">
        <f>SUM(B97:M97)</f>
        <v>2023424.3190659089</v>
      </c>
      <c r="C98" s="94">
        <v>0</v>
      </c>
      <c r="D98" s="94">
        <v>0</v>
      </c>
      <c r="E98" s="94">
        <v>0</v>
      </c>
      <c r="F98" s="94">
        <v>0</v>
      </c>
      <c r="G98" s="94">
        <v>0</v>
      </c>
      <c r="H98" s="94">
        <v>0</v>
      </c>
      <c r="I98" s="94">
        <v>0</v>
      </c>
      <c r="J98" s="94">
        <v>0</v>
      </c>
      <c r="K98" s="94">
        <v>0</v>
      </c>
      <c r="L98" s="94">
        <v>0</v>
      </c>
      <c r="M98" s="95">
        <v>0</v>
      </c>
    </row>
  </sheetData>
  <mergeCells count="1">
    <mergeCell ref="A4:M4"/>
  </mergeCells>
  <pageMargins left="0.25" right="0.25" top="0.75" bottom="0.5" header="0.5" footer="0.5"/>
  <pageSetup orientation="landscape" r:id="rId1"/>
  <headerFooter>
    <oddFooter>&amp;C&amp;"Helvetica Neue,Regular"&amp;12&amp;K000000&amp;P</oddFooter>
  </headerFooter>
  <ignoredErrors>
    <ignoredError sqref="F8 F9:F92 F93 F94:F96"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7"/>
  <sheetViews>
    <sheetView showGridLines="0" topLeftCell="A79" workbookViewId="0">
      <selection activeCell="F98" sqref="F98"/>
    </sheetView>
  </sheetViews>
  <sheetFormatPr defaultColWidth="11" defaultRowHeight="12.75" customHeight="1" x14ac:dyDescent="0.2"/>
  <cols>
    <col min="1" max="1" width="25.375" style="45" customWidth="1"/>
    <col min="2" max="2" width="14.25" style="45" customWidth="1"/>
    <col min="3" max="3" width="13.5" style="45" customWidth="1"/>
    <col min="4" max="4" width="12.875" style="45" customWidth="1"/>
    <col min="5" max="5" width="14.125" style="45" customWidth="1"/>
    <col min="6" max="6" width="17.5" style="45" customWidth="1"/>
    <col min="7" max="256" width="11" style="45" customWidth="1"/>
  </cols>
  <sheetData>
    <row r="1" spans="1:6" ht="20.25" customHeight="1" x14ac:dyDescent="0.3">
      <c r="A1" s="46" t="s">
        <v>20</v>
      </c>
      <c r="B1" s="19"/>
      <c r="C1" s="19"/>
      <c r="D1" s="19"/>
      <c r="E1" s="19"/>
      <c r="F1" s="19"/>
    </row>
    <row r="2" spans="1:6" ht="18" customHeight="1" thickTop="1" thickBot="1" x14ac:dyDescent="0.25">
      <c r="A2" s="20"/>
      <c r="B2" s="19"/>
      <c r="C2" s="19"/>
      <c r="D2" s="19"/>
      <c r="E2" s="19"/>
      <c r="F2" s="19"/>
    </row>
    <row r="3" spans="1:6" ht="12.75" customHeight="1" thickTop="1" x14ac:dyDescent="0.2">
      <c r="A3" s="109" t="s">
        <v>126</v>
      </c>
      <c r="B3" s="110"/>
      <c r="C3" s="110"/>
      <c r="D3" s="110"/>
      <c r="E3" s="110"/>
      <c r="F3" s="111"/>
    </row>
    <row r="4" spans="1:6" ht="12.75" customHeight="1" x14ac:dyDescent="0.2">
      <c r="A4" s="50"/>
      <c r="B4" s="51"/>
      <c r="C4" s="51"/>
      <c r="D4" s="51"/>
      <c r="E4" s="51"/>
      <c r="F4" s="51"/>
    </row>
    <row r="5" spans="1:6" ht="26.25" customHeight="1" x14ac:dyDescent="0.25">
      <c r="A5" s="22" t="s">
        <v>118</v>
      </c>
      <c r="B5" s="23" t="s">
        <v>25</v>
      </c>
      <c r="C5" s="23" t="s">
        <v>26</v>
      </c>
      <c r="D5" s="23" t="s">
        <v>27</v>
      </c>
      <c r="E5" s="23" t="s">
        <v>28</v>
      </c>
      <c r="F5" s="23" t="s">
        <v>119</v>
      </c>
    </row>
    <row r="6" spans="1:6" ht="15" customHeight="1" x14ac:dyDescent="0.25">
      <c r="A6" s="25" t="s">
        <v>37</v>
      </c>
      <c r="B6" s="26"/>
      <c r="C6" s="26"/>
      <c r="D6" s="26"/>
      <c r="E6" s="26"/>
      <c r="F6" s="26"/>
    </row>
    <row r="7" spans="1:6" ht="15" customHeight="1" x14ac:dyDescent="0.25">
      <c r="A7" s="27" t="s">
        <v>38</v>
      </c>
      <c r="B7" s="28"/>
      <c r="C7" s="28"/>
      <c r="D7" s="28"/>
      <c r="E7" s="28"/>
      <c r="F7" s="28"/>
    </row>
    <row r="8" spans="1:6" ht="14.25" customHeight="1" x14ac:dyDescent="0.25">
      <c r="A8" s="70" t="s">
        <v>39</v>
      </c>
      <c r="B8" s="61">
        <f>1.02*'12month P&amp;L,Yr 1'!B8+'12month P&amp;L,Yr 1'!C8+'12month P&amp;L,Yr 1'!D8+'12month P&amp;L,Yr 1'!E8</f>
        <v>1256831.66928</v>
      </c>
      <c r="C8" s="61">
        <f>1.002*B8</f>
        <v>1259345.3326185599</v>
      </c>
      <c r="D8" s="61">
        <f>1.058*C8</f>
        <v>1332387.3619104365</v>
      </c>
      <c r="E8" s="61">
        <f>1.001*D8</f>
        <v>1333719.7492723467</v>
      </c>
      <c r="F8" s="61">
        <f>B8+C8+D8+E8</f>
        <v>5182284.1130813425</v>
      </c>
    </row>
    <row r="9" spans="1:6" ht="42.75" customHeight="1" x14ac:dyDescent="0.2">
      <c r="A9" s="31" t="s">
        <v>40</v>
      </c>
      <c r="B9" s="30">
        <f>1.02*'12month P&amp;L,Yr 1'!B9+'12month P&amp;L,Yr 1'!C9+'12month P&amp;L,Yr 1'!D9+'12month P&amp;L,Yr 1'!E9</f>
        <v>17504.9012</v>
      </c>
      <c r="C9" s="30">
        <f t="shared" ref="C9:C72" si="0">1.002*B9</f>
        <v>17539.9110024</v>
      </c>
      <c r="D9" s="30">
        <f t="shared" ref="D9:D72" si="1">1.058*C9</f>
        <v>18557.225840539202</v>
      </c>
      <c r="E9" s="30">
        <f t="shared" ref="E9:E72" si="2">1.001*D9</f>
        <v>18575.783066379739</v>
      </c>
      <c r="F9" s="30">
        <f t="shared" ref="F9:F72" si="3">B9+C9+D9+E9</f>
        <v>72177.821109318946</v>
      </c>
    </row>
    <row r="10" spans="1:6" ht="14.25" customHeight="1" x14ac:dyDescent="0.2">
      <c r="A10" s="71" t="s">
        <v>41</v>
      </c>
      <c r="B10" s="62">
        <f>1.02*'12month P&amp;L,Yr 1'!B10+'12month P&amp;L,Yr 1'!C10+'12month P&amp;L,Yr 1'!D10+'12month P&amp;L,Yr 1'!E10</f>
        <v>0</v>
      </c>
      <c r="C10" s="62">
        <f t="shared" si="0"/>
        <v>0</v>
      </c>
      <c r="D10" s="62">
        <f t="shared" si="1"/>
        <v>0</v>
      </c>
      <c r="E10" s="62">
        <f t="shared" si="2"/>
        <v>0</v>
      </c>
      <c r="F10" s="62">
        <f t="shared" si="3"/>
        <v>0</v>
      </c>
    </row>
    <row r="11" spans="1:6" ht="15" customHeight="1" x14ac:dyDescent="0.25">
      <c r="A11" s="81" t="s">
        <v>42</v>
      </c>
      <c r="B11" s="67">
        <f>1.02*'12month P&amp;L,Yr 1'!B11+'12month P&amp;L,Yr 1'!C11+'12month P&amp;L,Yr 1'!D11+'12month P&amp;L,Yr 1'!E11</f>
        <v>1274336.5704800002</v>
      </c>
      <c r="C11" s="67">
        <f t="shared" si="0"/>
        <v>1276885.2436209603</v>
      </c>
      <c r="D11" s="67">
        <f t="shared" si="1"/>
        <v>1350944.587750976</v>
      </c>
      <c r="E11" s="67">
        <f t="shared" si="2"/>
        <v>1352295.5323387268</v>
      </c>
      <c r="F11" s="67">
        <f t="shared" si="3"/>
        <v>5254461.9341906626</v>
      </c>
    </row>
    <row r="12" spans="1:6" ht="15" customHeight="1" x14ac:dyDescent="0.25">
      <c r="A12" s="91" t="s">
        <v>43</v>
      </c>
      <c r="B12" s="65">
        <f>1.02*'12month P&amp;L,Yr 1'!B12+'12month P&amp;L,Yr 1'!C12+'12month P&amp;L,Yr 1'!D12+'12month P&amp;L,Yr 1'!E12</f>
        <v>0</v>
      </c>
      <c r="C12" s="65">
        <f t="shared" si="0"/>
        <v>0</v>
      </c>
      <c r="D12" s="65">
        <f t="shared" si="1"/>
        <v>0</v>
      </c>
      <c r="E12" s="65">
        <f t="shared" si="2"/>
        <v>0</v>
      </c>
      <c r="F12" s="65">
        <f t="shared" si="3"/>
        <v>0</v>
      </c>
    </row>
    <row r="13" spans="1:6" ht="14.25" customHeight="1" x14ac:dyDescent="0.2">
      <c r="A13" s="29" t="s">
        <v>44</v>
      </c>
      <c r="B13" s="30">
        <f>1.02*'12month P&amp;L,Yr 1'!B13+'12month P&amp;L,Yr 1'!C13+'12month P&amp;L,Yr 1'!D13+'12month P&amp;L,Yr 1'!E13</f>
        <v>78057.693536000006</v>
      </c>
      <c r="C13" s="30">
        <f t="shared" si="0"/>
        <v>78213.808923072007</v>
      </c>
      <c r="D13" s="30">
        <f t="shared" si="1"/>
        <v>82750.209840610187</v>
      </c>
      <c r="E13" s="30">
        <f t="shared" si="2"/>
        <v>82832.960050450783</v>
      </c>
      <c r="F13" s="30">
        <f t="shared" si="3"/>
        <v>321854.67235013295</v>
      </c>
    </row>
    <row r="14" spans="1:6" ht="14.25" customHeight="1" x14ac:dyDescent="0.2">
      <c r="A14" s="32" t="s">
        <v>45</v>
      </c>
      <c r="B14" s="30">
        <f>1.02*'12month P&amp;L,Yr 1'!B14+'12month P&amp;L,Yr 1'!C14+'12month P&amp;L,Yr 1'!D14+'12month P&amp;L,Yr 1'!E14</f>
        <v>42902.185599999997</v>
      </c>
      <c r="C14" s="30">
        <f t="shared" si="0"/>
        <v>42987.989971199997</v>
      </c>
      <c r="D14" s="30">
        <f t="shared" si="1"/>
        <v>45481.293389529601</v>
      </c>
      <c r="E14" s="30">
        <f t="shared" si="2"/>
        <v>45526.774682919124</v>
      </c>
      <c r="F14" s="30">
        <f t="shared" si="3"/>
        <v>176898.24364364872</v>
      </c>
    </row>
    <row r="15" spans="1:6" ht="15" customHeight="1" x14ac:dyDescent="0.25">
      <c r="A15" s="89" t="s">
        <v>46</v>
      </c>
      <c r="B15" s="62">
        <f>1.02*'12month P&amp;L,Yr 1'!B15+'12month P&amp;L,Yr 1'!C15+'12month P&amp;L,Yr 1'!D15+'12month P&amp;L,Yr 1'!E15</f>
        <v>120959.879136</v>
      </c>
      <c r="C15" s="62">
        <f t="shared" si="0"/>
        <v>121201.798894272</v>
      </c>
      <c r="D15" s="62">
        <f t="shared" si="1"/>
        <v>128231.50323013977</v>
      </c>
      <c r="E15" s="62">
        <f t="shared" si="2"/>
        <v>128359.7347333699</v>
      </c>
      <c r="F15" s="62">
        <f t="shared" si="3"/>
        <v>498752.9159937817</v>
      </c>
    </row>
    <row r="16" spans="1:6" ht="15" customHeight="1" x14ac:dyDescent="0.25">
      <c r="A16" s="81" t="s">
        <v>47</v>
      </c>
      <c r="B16" s="67">
        <f>1.02*'12month P&amp;L,Yr 1'!B16+'12month P&amp;L,Yr 1'!C16+'12month P&amp;L,Yr 1'!D16+'12month P&amp;L,Yr 1'!E16</f>
        <v>1153376.6913439999</v>
      </c>
      <c r="C16" s="67">
        <f t="shared" si="0"/>
        <v>1155683.4447266879</v>
      </c>
      <c r="D16" s="67">
        <f t="shared" si="1"/>
        <v>1222713.0845208359</v>
      </c>
      <c r="E16" s="67">
        <f t="shared" si="2"/>
        <v>1223935.7976053567</v>
      </c>
      <c r="F16" s="67">
        <f t="shared" si="3"/>
        <v>4755709.0181968808</v>
      </c>
    </row>
    <row r="17" spans="1:6" ht="15" customHeight="1" x14ac:dyDescent="0.25">
      <c r="A17" s="73" t="s">
        <v>48</v>
      </c>
      <c r="B17" s="65">
        <f>1.02*'12month P&amp;L,Yr 1'!B17+'12month P&amp;L,Yr 1'!C17+'12month P&amp;L,Yr 1'!D17+'12month P&amp;L,Yr 1'!E17</f>
        <v>0</v>
      </c>
      <c r="C17" s="65">
        <f t="shared" si="0"/>
        <v>0</v>
      </c>
      <c r="D17" s="65">
        <f t="shared" si="1"/>
        <v>0</v>
      </c>
      <c r="E17" s="65">
        <f t="shared" si="2"/>
        <v>0</v>
      </c>
      <c r="F17" s="65">
        <f t="shared" si="3"/>
        <v>0</v>
      </c>
    </row>
    <row r="18" spans="1:6" ht="14.25" customHeight="1" x14ac:dyDescent="0.2">
      <c r="A18" s="29" t="s">
        <v>49</v>
      </c>
      <c r="B18" s="30">
        <f>1.02*'12month P&amp;L,Yr 1'!B18+'12month P&amp;L,Yr 1'!C18+'12month P&amp;L,Yr 1'!D18+'12month P&amp;L,Yr 1'!E18</f>
        <v>228272.00640000001</v>
      </c>
      <c r="C18" s="30">
        <f t="shared" si="0"/>
        <v>228728.55041280002</v>
      </c>
      <c r="D18" s="30">
        <f t="shared" si="1"/>
        <v>241994.80633674242</v>
      </c>
      <c r="E18" s="30">
        <f t="shared" si="2"/>
        <v>242236.80114307912</v>
      </c>
      <c r="F18" s="30">
        <f t="shared" si="3"/>
        <v>941232.16429262143</v>
      </c>
    </row>
    <row r="19" spans="1:6" ht="14.25" customHeight="1" x14ac:dyDescent="0.2">
      <c r="A19" s="29" t="s">
        <v>50</v>
      </c>
      <c r="B19" s="30">
        <f>1.02*'12month P&amp;L,Yr 1'!B19+'12month P&amp;L,Yr 1'!C19+'12month P&amp;L,Yr 1'!D19+'12month P&amp;L,Yr 1'!E19</f>
        <v>244866.24799999999</v>
      </c>
      <c r="C19" s="30">
        <f t="shared" si="0"/>
        <v>245355.980496</v>
      </c>
      <c r="D19" s="30">
        <f t="shared" si="1"/>
        <v>259586.62736476801</v>
      </c>
      <c r="E19" s="30">
        <f t="shared" si="2"/>
        <v>259846.21399213275</v>
      </c>
      <c r="F19" s="30">
        <f t="shared" si="3"/>
        <v>1009655.0698529007</v>
      </c>
    </row>
    <row r="20" spans="1:6" ht="12.75" customHeight="1" x14ac:dyDescent="0.2">
      <c r="A20" s="37"/>
      <c r="B20" s="30">
        <f>1.02*'12month P&amp;L,Yr 1'!B20+'12month P&amp;L,Yr 1'!C20+'12month P&amp;L,Yr 1'!D20+'12month P&amp;L,Yr 1'!E20</f>
        <v>473138.25439999998</v>
      </c>
      <c r="C20" s="30">
        <f t="shared" si="0"/>
        <v>474084.53090879996</v>
      </c>
      <c r="D20" s="30">
        <f t="shared" si="1"/>
        <v>501581.43370151037</v>
      </c>
      <c r="E20" s="30">
        <f t="shared" si="2"/>
        <v>502083.01513521181</v>
      </c>
      <c r="F20" s="30">
        <f t="shared" si="3"/>
        <v>1950887.2341455221</v>
      </c>
    </row>
    <row r="21" spans="1:6" ht="14.25" customHeight="1" x14ac:dyDescent="0.2">
      <c r="A21" s="71" t="s">
        <v>51</v>
      </c>
      <c r="B21" s="62">
        <f>1.02*'12month P&amp;L,Yr 1'!B21+'12month P&amp;L,Yr 1'!C21+'12month P&amp;L,Yr 1'!D21+'12month P&amp;L,Yr 1'!E21</f>
        <v>197107.21119999999</v>
      </c>
      <c r="C21" s="62">
        <f t="shared" si="0"/>
        <v>197501.42562239998</v>
      </c>
      <c r="D21" s="62">
        <f t="shared" si="1"/>
        <v>208956.50830849918</v>
      </c>
      <c r="E21" s="62">
        <f t="shared" si="2"/>
        <v>209165.46481680765</v>
      </c>
      <c r="F21" s="62">
        <f t="shared" si="3"/>
        <v>812730.60994770681</v>
      </c>
    </row>
    <row r="22" spans="1:6" ht="15" customHeight="1" x14ac:dyDescent="0.25">
      <c r="A22" s="76" t="s">
        <v>52</v>
      </c>
      <c r="B22" s="78">
        <f>1.02*'12month P&amp;L,Yr 1'!B22+'12month P&amp;L,Yr 1'!C22+'12month P&amp;L,Yr 1'!D22+'12month P&amp;L,Yr 1'!E22</f>
        <v>276031.04320000001</v>
      </c>
      <c r="C22" s="78">
        <f t="shared" si="0"/>
        <v>276583.10528640001</v>
      </c>
      <c r="D22" s="78">
        <f t="shared" si="1"/>
        <v>292624.92539301125</v>
      </c>
      <c r="E22" s="78">
        <f t="shared" si="2"/>
        <v>292917.55031840422</v>
      </c>
      <c r="F22" s="78">
        <f t="shared" si="3"/>
        <v>1138156.6241978155</v>
      </c>
    </row>
    <row r="23" spans="1:6" ht="14.25" customHeight="1" x14ac:dyDescent="0.2">
      <c r="A23" s="85"/>
      <c r="B23" s="87">
        <f>1.02*'12month P&amp;L,Yr 1'!B23+'12month P&amp;L,Yr 1'!C23+'12month P&amp;L,Yr 1'!D23+'12month P&amp;L,Yr 1'!E23</f>
        <v>0</v>
      </c>
      <c r="C23" s="87">
        <f t="shared" si="0"/>
        <v>0</v>
      </c>
      <c r="D23" s="87">
        <f t="shared" si="1"/>
        <v>0</v>
      </c>
      <c r="E23" s="87">
        <f t="shared" si="2"/>
        <v>0</v>
      </c>
      <c r="F23" s="87">
        <f t="shared" si="3"/>
        <v>0</v>
      </c>
    </row>
    <row r="24" spans="1:6" ht="15" customHeight="1" x14ac:dyDescent="0.25">
      <c r="A24" s="66" t="s">
        <v>53</v>
      </c>
      <c r="B24" s="69">
        <f>1.02*'12month P&amp;L,Yr 1'!B24+'12month P&amp;L,Yr 1'!C24+'12month P&amp;L,Yr 1'!D24+'12month P&amp;L,Yr 1'!E24</f>
        <v>877345.64814399998</v>
      </c>
      <c r="C24" s="69">
        <f t="shared" si="0"/>
        <v>879100.33944028802</v>
      </c>
      <c r="D24" s="69">
        <f t="shared" si="1"/>
        <v>930088.15912782482</v>
      </c>
      <c r="E24" s="69">
        <f t="shared" si="2"/>
        <v>931018.24728695257</v>
      </c>
      <c r="F24" s="69">
        <f t="shared" si="3"/>
        <v>3617552.3939990653</v>
      </c>
    </row>
    <row r="25" spans="1:6" ht="15" customHeight="1" x14ac:dyDescent="0.25">
      <c r="A25" s="63" t="s">
        <v>54</v>
      </c>
      <c r="B25" s="65">
        <f>1.02*'12month P&amp;L,Yr 1'!B25+'12month P&amp;L,Yr 1'!C25+'12month P&amp;L,Yr 1'!D25+'12month P&amp;L,Yr 1'!E25</f>
        <v>0</v>
      </c>
      <c r="C25" s="65">
        <f t="shared" si="0"/>
        <v>0</v>
      </c>
      <c r="D25" s="65">
        <f t="shared" si="1"/>
        <v>0</v>
      </c>
      <c r="E25" s="65">
        <f t="shared" si="2"/>
        <v>0</v>
      </c>
      <c r="F25" s="65">
        <f t="shared" si="3"/>
        <v>0</v>
      </c>
    </row>
    <row r="26" spans="1:6" ht="15" customHeight="1" x14ac:dyDescent="0.25">
      <c r="A26" s="35" t="s">
        <v>55</v>
      </c>
      <c r="B26" s="30">
        <f>1.02*'12month P&amp;L,Yr 1'!B26+'12month P&amp;L,Yr 1'!C26+'12month P&amp;L,Yr 1'!D26+'12month P&amp;L,Yr 1'!E26</f>
        <v>0</v>
      </c>
      <c r="C26" s="30">
        <f t="shared" si="0"/>
        <v>0</v>
      </c>
      <c r="D26" s="30">
        <f t="shared" si="1"/>
        <v>0</v>
      </c>
      <c r="E26" s="30">
        <f t="shared" si="2"/>
        <v>0</v>
      </c>
      <c r="F26" s="30">
        <f t="shared" si="3"/>
        <v>0</v>
      </c>
    </row>
    <row r="27" spans="1:6" ht="14.25" customHeight="1" x14ac:dyDescent="0.2">
      <c r="A27" s="29" t="s">
        <v>56</v>
      </c>
      <c r="B27" s="30">
        <f>1.02*'12month P&amp;L,Yr 1'!B27+'12month P&amp;L,Yr 1'!C27+'12month P&amp;L,Yr 1'!D27+'12month P&amp;L,Yr 1'!E27</f>
        <v>2663.1734080000001</v>
      </c>
      <c r="C27" s="30">
        <f t="shared" si="0"/>
        <v>2668.4997548159999</v>
      </c>
      <c r="D27" s="30">
        <f t="shared" si="1"/>
        <v>2823.2727405953283</v>
      </c>
      <c r="E27" s="30">
        <f t="shared" si="2"/>
        <v>2826.0960133359231</v>
      </c>
      <c r="F27" s="30">
        <f t="shared" si="3"/>
        <v>10981.04191674725</v>
      </c>
    </row>
    <row r="28" spans="1:6" ht="14.25" customHeight="1" x14ac:dyDescent="0.2">
      <c r="A28" s="29" t="s">
        <v>57</v>
      </c>
      <c r="B28" s="30">
        <f>1.02*'12month P&amp;L,Yr 1'!B28+'12month P&amp;L,Yr 1'!C28+'12month P&amp;L,Yr 1'!D28+'12month P&amp;L,Yr 1'!E28</f>
        <v>1744.419056</v>
      </c>
      <c r="C28" s="30">
        <f t="shared" si="0"/>
        <v>1747.9078941119999</v>
      </c>
      <c r="D28" s="30">
        <f t="shared" si="1"/>
        <v>1849.286551970496</v>
      </c>
      <c r="E28" s="30">
        <f t="shared" si="2"/>
        <v>1851.1358385224662</v>
      </c>
      <c r="F28" s="30">
        <f t="shared" si="3"/>
        <v>7192.7493406049616</v>
      </c>
    </row>
    <row r="29" spans="1:6" ht="14.25" customHeight="1" x14ac:dyDescent="0.2">
      <c r="A29" s="29" t="s">
        <v>58</v>
      </c>
      <c r="B29" s="30">
        <f>1.02*'12month P&amp;L,Yr 1'!B29+'12month P&amp;L,Yr 1'!C29+'12month P&amp;L,Yr 1'!D29+'12month P&amp;L,Yr 1'!E29</f>
        <v>1618.9503999999999</v>
      </c>
      <c r="C29" s="30">
        <f t="shared" si="0"/>
        <v>1622.1883008</v>
      </c>
      <c r="D29" s="30">
        <f t="shared" si="1"/>
        <v>1716.2752222464001</v>
      </c>
      <c r="E29" s="30">
        <f t="shared" si="2"/>
        <v>1717.9914974686462</v>
      </c>
      <c r="F29" s="30">
        <f t="shared" si="3"/>
        <v>6675.4054205150469</v>
      </c>
    </row>
    <row r="30" spans="1:6" ht="14.25" customHeight="1" x14ac:dyDescent="0.2">
      <c r="A30" s="29" t="s">
        <v>59</v>
      </c>
      <c r="B30" s="30">
        <f>1.02*'12month P&amp;L,Yr 1'!B30+'12month P&amp;L,Yr 1'!C30+'12month P&amp;L,Yr 1'!D30+'12month P&amp;L,Yr 1'!E30</f>
        <v>3602.16464</v>
      </c>
      <c r="C30" s="30">
        <f t="shared" si="0"/>
        <v>3609.3689692799999</v>
      </c>
      <c r="D30" s="30">
        <f t="shared" si="1"/>
        <v>3818.7123694982402</v>
      </c>
      <c r="E30" s="30">
        <f t="shared" si="2"/>
        <v>3822.5310818677381</v>
      </c>
      <c r="F30" s="30">
        <f t="shared" si="3"/>
        <v>14852.777060645978</v>
      </c>
    </row>
    <row r="31" spans="1:6" ht="14.25" customHeight="1" x14ac:dyDescent="0.2">
      <c r="A31" s="29" t="s">
        <v>60</v>
      </c>
      <c r="B31" s="30">
        <f>1.02*'12month P&amp;L,Yr 1'!B31+'12month P&amp;L,Yr 1'!C31+'12month P&amp;L,Yr 1'!D31+'12month P&amp;L,Yr 1'!E31</f>
        <v>951.13335999999993</v>
      </c>
      <c r="C31" s="30">
        <f t="shared" si="0"/>
        <v>953.03562671999998</v>
      </c>
      <c r="D31" s="30">
        <f t="shared" si="1"/>
        <v>1008.3116930697601</v>
      </c>
      <c r="E31" s="30">
        <f t="shared" si="2"/>
        <v>1009.3200047628297</v>
      </c>
      <c r="F31" s="30">
        <f t="shared" si="3"/>
        <v>3921.8006845525897</v>
      </c>
    </row>
    <row r="32" spans="1:6" ht="14.25" customHeight="1" x14ac:dyDescent="0.2">
      <c r="A32" s="29" t="s">
        <v>61</v>
      </c>
      <c r="B32" s="30">
        <f>1.02*'12month P&amp;L,Yr 1'!B32+'12month P&amp;L,Yr 1'!C32+'12month P&amp;L,Yr 1'!D32+'12month P&amp;L,Yr 1'!E32</f>
        <v>2302.9569440000005</v>
      </c>
      <c r="C32" s="30">
        <f t="shared" si="0"/>
        <v>2307.5628578880005</v>
      </c>
      <c r="D32" s="30">
        <f t="shared" si="1"/>
        <v>2441.4015036455048</v>
      </c>
      <c r="E32" s="30">
        <f t="shared" si="2"/>
        <v>2443.8429051491498</v>
      </c>
      <c r="F32" s="30">
        <f t="shared" si="3"/>
        <v>9495.7642106826552</v>
      </c>
    </row>
    <row r="33" spans="1:6" ht="14.25" customHeight="1" x14ac:dyDescent="0.2">
      <c r="A33" s="71" t="s">
        <v>41</v>
      </c>
      <c r="B33" s="62">
        <f>1.02*'12month P&amp;L,Yr 1'!B33+'12month P&amp;L,Yr 1'!C33+'12month P&amp;L,Yr 1'!D33+'12month P&amp;L,Yr 1'!E33</f>
        <v>0</v>
      </c>
      <c r="C33" s="62">
        <f t="shared" si="0"/>
        <v>0</v>
      </c>
      <c r="D33" s="62">
        <f t="shared" si="1"/>
        <v>0</v>
      </c>
      <c r="E33" s="62">
        <f t="shared" si="2"/>
        <v>0</v>
      </c>
      <c r="F33" s="62">
        <f t="shared" si="3"/>
        <v>0</v>
      </c>
    </row>
    <row r="34" spans="1:6" ht="15" customHeight="1" x14ac:dyDescent="0.25">
      <c r="A34" s="81" t="s">
        <v>62</v>
      </c>
      <c r="B34" s="67">
        <f>1.02*'12month P&amp;L,Yr 1'!B34+'12month P&amp;L,Yr 1'!C34+'12month P&amp;L,Yr 1'!D34+'12month P&amp;L,Yr 1'!E34</f>
        <v>12951.6032</v>
      </c>
      <c r="C34" s="67">
        <f t="shared" si="0"/>
        <v>12977.5064064</v>
      </c>
      <c r="D34" s="67">
        <f t="shared" si="1"/>
        <v>13730.2017779712</v>
      </c>
      <c r="E34" s="67">
        <f t="shared" si="2"/>
        <v>13743.93197974917</v>
      </c>
      <c r="F34" s="67">
        <f t="shared" si="3"/>
        <v>53403.243364120375</v>
      </c>
    </row>
    <row r="35" spans="1:6" ht="15" customHeight="1" x14ac:dyDescent="0.25">
      <c r="A35" s="73" t="s">
        <v>63</v>
      </c>
      <c r="B35" s="65">
        <f>1.02*'12month P&amp;L,Yr 1'!B35+'12month P&amp;L,Yr 1'!C35+'12month P&amp;L,Yr 1'!D35+'12month P&amp;L,Yr 1'!E35</f>
        <v>0</v>
      </c>
      <c r="C35" s="65">
        <f t="shared" si="0"/>
        <v>0</v>
      </c>
      <c r="D35" s="65">
        <f t="shared" si="1"/>
        <v>0</v>
      </c>
      <c r="E35" s="65">
        <f t="shared" si="2"/>
        <v>0</v>
      </c>
      <c r="F35" s="65">
        <f t="shared" si="3"/>
        <v>0</v>
      </c>
    </row>
    <row r="36" spans="1:6" ht="14.25" customHeight="1" x14ac:dyDescent="0.2">
      <c r="A36" s="29" t="s">
        <v>64</v>
      </c>
      <c r="B36" s="30">
        <f>1.02*'12month P&amp;L,Yr 1'!B36+'12month P&amp;L,Yr 1'!C36+'12month P&amp;L,Yr 1'!D36+'12month P&amp;L,Yr 1'!E36</f>
        <v>2521.5152480000002</v>
      </c>
      <c r="C36" s="30">
        <f t="shared" si="0"/>
        <v>2526.5582784960002</v>
      </c>
      <c r="D36" s="30">
        <f t="shared" si="1"/>
        <v>2673.0986586487684</v>
      </c>
      <c r="E36" s="30">
        <f t="shared" si="2"/>
        <v>2675.7717573074169</v>
      </c>
      <c r="F36" s="30">
        <f t="shared" si="3"/>
        <v>10396.943942452186</v>
      </c>
    </row>
    <row r="37" spans="1:6" ht="14.25" customHeight="1" x14ac:dyDescent="0.2">
      <c r="A37" s="29" t="s">
        <v>65</v>
      </c>
      <c r="B37" s="30">
        <f>1.02*'12month P&amp;L,Yr 1'!B37+'12month P&amp;L,Yr 1'!C37+'12month P&amp;L,Yr 1'!D37+'12month P&amp;L,Yr 1'!E37</f>
        <v>3966.4284799999996</v>
      </c>
      <c r="C37" s="30">
        <f t="shared" si="0"/>
        <v>3974.3613369599998</v>
      </c>
      <c r="D37" s="30">
        <f t="shared" si="1"/>
        <v>4204.8742945036802</v>
      </c>
      <c r="E37" s="30">
        <f t="shared" si="2"/>
        <v>4209.0791687981837</v>
      </c>
      <c r="F37" s="30">
        <f t="shared" si="3"/>
        <v>16354.743280261864</v>
      </c>
    </row>
    <row r="38" spans="1:6" ht="14.25" customHeight="1" x14ac:dyDescent="0.2">
      <c r="A38" s="29" t="s">
        <v>66</v>
      </c>
      <c r="B38" s="30">
        <f>1.02*'12month P&amp;L,Yr 1'!B38+'12month P&amp;L,Yr 1'!C38+'12month P&amp;L,Yr 1'!D38+'12month P&amp;L,Yr 1'!E38</f>
        <v>2404.1413440000001</v>
      </c>
      <c r="C38" s="30">
        <f t="shared" si="0"/>
        <v>2408.9496266880001</v>
      </c>
      <c r="D38" s="30">
        <f t="shared" si="1"/>
        <v>2548.6687050359042</v>
      </c>
      <c r="E38" s="30">
        <f t="shared" si="2"/>
        <v>2551.2173737409398</v>
      </c>
      <c r="F38" s="30">
        <f t="shared" si="3"/>
        <v>9912.9770494648437</v>
      </c>
    </row>
    <row r="39" spans="1:6" ht="14.25" customHeight="1" x14ac:dyDescent="0.2">
      <c r="A39" s="71" t="s">
        <v>41</v>
      </c>
      <c r="B39" s="62">
        <f>1.02*'12month P&amp;L,Yr 1'!B39+'12month P&amp;L,Yr 1'!C39+'12month P&amp;L,Yr 1'!D39+'12month P&amp;L,Yr 1'!E39</f>
        <v>0</v>
      </c>
      <c r="C39" s="62">
        <f t="shared" si="0"/>
        <v>0</v>
      </c>
      <c r="D39" s="62">
        <f t="shared" si="1"/>
        <v>0</v>
      </c>
      <c r="E39" s="62">
        <f t="shared" si="2"/>
        <v>0</v>
      </c>
      <c r="F39" s="62">
        <f t="shared" si="3"/>
        <v>0</v>
      </c>
    </row>
    <row r="40" spans="1:6" ht="15" customHeight="1" x14ac:dyDescent="0.25">
      <c r="A40" s="81" t="s">
        <v>67</v>
      </c>
      <c r="B40" s="67">
        <f>1.02*'12month P&amp;L,Yr 1'!B40+'12month P&amp;L,Yr 1'!C40+'12month P&amp;L,Yr 1'!D40+'12month P&amp;L,Yr 1'!E40</f>
        <v>8892.0850719999999</v>
      </c>
      <c r="C40" s="67">
        <f t="shared" si="0"/>
        <v>8909.8692421439991</v>
      </c>
      <c r="D40" s="67">
        <f t="shared" si="1"/>
        <v>9426.6416581883514</v>
      </c>
      <c r="E40" s="67">
        <f t="shared" si="2"/>
        <v>9436.0682998465381</v>
      </c>
      <c r="F40" s="67">
        <f t="shared" si="3"/>
        <v>36664.664272178896</v>
      </c>
    </row>
    <row r="41" spans="1:6" ht="15" customHeight="1" x14ac:dyDescent="0.25">
      <c r="A41" s="73" t="s">
        <v>68</v>
      </c>
      <c r="B41" s="65">
        <f>1.02*'12month P&amp;L,Yr 1'!B41+'12month P&amp;L,Yr 1'!C41+'12month P&amp;L,Yr 1'!D41+'12month P&amp;L,Yr 1'!E41</f>
        <v>0</v>
      </c>
      <c r="C41" s="65">
        <f t="shared" si="0"/>
        <v>0</v>
      </c>
      <c r="D41" s="65">
        <f t="shared" si="1"/>
        <v>0</v>
      </c>
      <c r="E41" s="65">
        <f t="shared" si="2"/>
        <v>0</v>
      </c>
      <c r="F41" s="65">
        <f t="shared" si="3"/>
        <v>0</v>
      </c>
    </row>
    <row r="42" spans="1:6" ht="14.25" customHeight="1" x14ac:dyDescent="0.2">
      <c r="A42" s="29" t="s">
        <v>69</v>
      </c>
      <c r="B42" s="30">
        <f>1.02*'12month P&amp;L,Yr 1'!B42+'12month P&amp;L,Yr 1'!C42+'12month P&amp;L,Yr 1'!D42+'12month P&amp;L,Yr 1'!E42</f>
        <v>3517.1697439999998</v>
      </c>
      <c r="C42" s="30">
        <f t="shared" si="0"/>
        <v>3524.2040834879999</v>
      </c>
      <c r="D42" s="30">
        <f t="shared" si="1"/>
        <v>3728.6079203303043</v>
      </c>
      <c r="E42" s="30">
        <f t="shared" si="2"/>
        <v>3732.3365282506343</v>
      </c>
      <c r="F42" s="30">
        <f t="shared" si="3"/>
        <v>14502.318276068938</v>
      </c>
    </row>
    <row r="43" spans="1:6" ht="14.25" customHeight="1" x14ac:dyDescent="0.2">
      <c r="A43" s="29" t="s">
        <v>70</v>
      </c>
      <c r="B43" s="30">
        <f>1.02*'12month P&amp;L,Yr 1'!B43+'12month P&amp;L,Yr 1'!C43+'12month P&amp;L,Yr 1'!D43+'12month P&amp;L,Yr 1'!E43</f>
        <v>13158.019376</v>
      </c>
      <c r="C43" s="30">
        <f t="shared" si="0"/>
        <v>13184.335414752</v>
      </c>
      <c r="D43" s="30">
        <f t="shared" si="1"/>
        <v>13949.026868807618</v>
      </c>
      <c r="E43" s="30">
        <f t="shared" si="2"/>
        <v>13962.975895676424</v>
      </c>
      <c r="F43" s="30">
        <f t="shared" si="3"/>
        <v>54254.357555236042</v>
      </c>
    </row>
    <row r="44" spans="1:6" ht="14.25" customHeight="1" x14ac:dyDescent="0.2">
      <c r="A44" s="29" t="s">
        <v>71</v>
      </c>
      <c r="B44" s="30">
        <f>1.02*'12month P&amp;L,Yr 1'!B44+'12month P&amp;L,Yr 1'!C44+'12month P&amp;L,Yr 1'!D44+'12month P&amp;L,Yr 1'!E44</f>
        <v>2788.6420640000001</v>
      </c>
      <c r="C44" s="30">
        <f t="shared" si="0"/>
        <v>2794.2193481280001</v>
      </c>
      <c r="D44" s="30">
        <f t="shared" si="1"/>
        <v>2956.2840703194242</v>
      </c>
      <c r="E44" s="30">
        <f t="shared" si="2"/>
        <v>2959.2403543897435</v>
      </c>
      <c r="F44" s="30">
        <f t="shared" si="3"/>
        <v>11498.385836837168</v>
      </c>
    </row>
    <row r="45" spans="1:6" ht="14.25" customHeight="1" x14ac:dyDescent="0.2">
      <c r="A45" s="29" t="s">
        <v>72</v>
      </c>
      <c r="B45" s="30">
        <f>1.02*'12month P&amp;L,Yr 1'!B45+'12month P&amp;L,Yr 1'!C45+'12month P&amp;L,Yr 1'!D45+'12month P&amp;L,Yr 1'!E45</f>
        <v>17630.369856000001</v>
      </c>
      <c r="C45" s="30">
        <f t="shared" si="0"/>
        <v>17665.630595712002</v>
      </c>
      <c r="D45" s="30">
        <f t="shared" si="1"/>
        <v>18690.237170263299</v>
      </c>
      <c r="E45" s="30">
        <f t="shared" si="2"/>
        <v>18708.927407433559</v>
      </c>
      <c r="F45" s="30">
        <f t="shared" si="3"/>
        <v>72695.165029408861</v>
      </c>
    </row>
    <row r="46" spans="1:6" ht="14.25" customHeight="1" x14ac:dyDescent="0.2">
      <c r="A46" s="29" t="s">
        <v>73</v>
      </c>
      <c r="B46" s="30">
        <f>1.02*'12month P&amp;L,Yr 1'!B46+'12month P&amp;L,Yr 1'!C46+'12month P&amp;L,Yr 1'!D46+'12month P&amp;L,Yr 1'!E46</f>
        <v>3464.5538560000005</v>
      </c>
      <c r="C46" s="30">
        <f t="shared" si="0"/>
        <v>3471.4829637120006</v>
      </c>
      <c r="D46" s="30">
        <f t="shared" si="1"/>
        <v>3672.8289756072968</v>
      </c>
      <c r="E46" s="30">
        <f t="shared" si="2"/>
        <v>3676.5018045829038</v>
      </c>
      <c r="F46" s="30">
        <f t="shared" si="3"/>
        <v>14285.367599902202</v>
      </c>
    </row>
    <row r="47" spans="1:6" ht="14.25" customHeight="1" x14ac:dyDescent="0.2">
      <c r="A47" s="29" t="s">
        <v>74</v>
      </c>
      <c r="B47" s="30">
        <f>1.02*'12month P&amp;L,Yr 1'!B47+'12month P&amp;L,Yr 1'!C47+'12month P&amp;L,Yr 1'!D47+'12month P&amp;L,Yr 1'!E47</f>
        <v>3051.7215040000001</v>
      </c>
      <c r="C47" s="30">
        <f t="shared" si="0"/>
        <v>3057.824947008</v>
      </c>
      <c r="D47" s="30">
        <f t="shared" si="1"/>
        <v>3235.178793934464</v>
      </c>
      <c r="E47" s="30">
        <f t="shared" si="2"/>
        <v>3238.4139727283982</v>
      </c>
      <c r="F47" s="30">
        <f t="shared" si="3"/>
        <v>12583.139217670861</v>
      </c>
    </row>
    <row r="48" spans="1:6" ht="14.25" customHeight="1" x14ac:dyDescent="0.2">
      <c r="A48" s="29" t="s">
        <v>75</v>
      </c>
      <c r="B48" s="30">
        <f>1.02*'12month P&amp;L,Yr 1'!B48+'12month P&amp;L,Yr 1'!C48+'12month P&amp;L,Yr 1'!D48+'12month P&amp;L,Yr 1'!E48</f>
        <v>3986.66536</v>
      </c>
      <c r="C48" s="30">
        <f t="shared" si="0"/>
        <v>3994.6386907199999</v>
      </c>
      <c r="D48" s="30">
        <f t="shared" si="1"/>
        <v>4226.3277347817602</v>
      </c>
      <c r="E48" s="30">
        <f t="shared" si="2"/>
        <v>4230.5540625165413</v>
      </c>
      <c r="F48" s="30">
        <f t="shared" si="3"/>
        <v>16438.1858480183</v>
      </c>
    </row>
    <row r="49" spans="1:6" ht="14.25" customHeight="1" x14ac:dyDescent="0.2">
      <c r="A49" s="29" t="s">
        <v>76</v>
      </c>
      <c r="B49" s="30">
        <f>1.02*'12month P&amp;L,Yr 1'!B49+'12month P&amp;L,Yr 1'!C49+'12month P&amp;L,Yr 1'!D49+'12month P&amp;L,Yr 1'!E49</f>
        <v>3035.5320000000002</v>
      </c>
      <c r="C49" s="30">
        <f t="shared" si="0"/>
        <v>3041.6030640000004</v>
      </c>
      <c r="D49" s="30">
        <f t="shared" si="1"/>
        <v>3218.0160417120005</v>
      </c>
      <c r="E49" s="30">
        <f t="shared" si="2"/>
        <v>3221.234057753712</v>
      </c>
      <c r="F49" s="30">
        <f t="shared" si="3"/>
        <v>12516.385163465713</v>
      </c>
    </row>
    <row r="50" spans="1:6" ht="14.25" customHeight="1" x14ac:dyDescent="0.2">
      <c r="A50" s="71" t="s">
        <v>41</v>
      </c>
      <c r="B50" s="62">
        <f>1.02*'12month P&amp;L,Yr 1'!B50+'12month P&amp;L,Yr 1'!C50+'12month P&amp;L,Yr 1'!D50+'12month P&amp;L,Yr 1'!E50</f>
        <v>0</v>
      </c>
      <c r="C50" s="62">
        <f t="shared" si="0"/>
        <v>0</v>
      </c>
      <c r="D50" s="62">
        <f t="shared" si="1"/>
        <v>0</v>
      </c>
      <c r="E50" s="62">
        <f t="shared" si="2"/>
        <v>0</v>
      </c>
      <c r="F50" s="62">
        <f t="shared" si="3"/>
        <v>0</v>
      </c>
    </row>
    <row r="51" spans="1:6" ht="15" customHeight="1" x14ac:dyDescent="0.25">
      <c r="A51" s="81" t="s">
        <v>77</v>
      </c>
      <c r="B51" s="67">
        <f>1.02*'12month P&amp;L,Yr 1'!B51+'12month P&amp;L,Yr 1'!C51+'12month P&amp;L,Yr 1'!D51+'12month P&amp;L,Yr 1'!E51</f>
        <v>50632.673759999998</v>
      </c>
      <c r="C51" s="67">
        <f t="shared" si="0"/>
        <v>50733.939107519996</v>
      </c>
      <c r="D51" s="67">
        <f t="shared" si="1"/>
        <v>53676.507575756157</v>
      </c>
      <c r="E51" s="67">
        <f t="shared" si="2"/>
        <v>53730.184083331907</v>
      </c>
      <c r="F51" s="67">
        <f t="shared" si="3"/>
        <v>208773.30452660803</v>
      </c>
    </row>
    <row r="52" spans="1:6" ht="15" customHeight="1" x14ac:dyDescent="0.25">
      <c r="A52" s="73" t="s">
        <v>78</v>
      </c>
      <c r="B52" s="65">
        <f>1.02*'12month P&amp;L,Yr 1'!B52+'12month P&amp;L,Yr 1'!C52+'12month P&amp;L,Yr 1'!D52+'12month P&amp;L,Yr 1'!E52</f>
        <v>0</v>
      </c>
      <c r="C52" s="65">
        <f t="shared" si="0"/>
        <v>0</v>
      </c>
      <c r="D52" s="65">
        <f t="shared" si="1"/>
        <v>0</v>
      </c>
      <c r="E52" s="65">
        <f t="shared" si="2"/>
        <v>0</v>
      </c>
      <c r="F52" s="65">
        <f t="shared" si="3"/>
        <v>0</v>
      </c>
    </row>
    <row r="53" spans="1:6" ht="14.25" customHeight="1" x14ac:dyDescent="0.2">
      <c r="A53" s="29" t="s">
        <v>79</v>
      </c>
      <c r="B53" s="30">
        <f>1.02*'12month P&amp;L,Yr 1'!B53+'12month P&amp;L,Yr 1'!C53+'12month P&amp;L,Yr 1'!D53+'12month P&amp;L,Yr 1'!E53</f>
        <v>10118.44</v>
      </c>
      <c r="C53" s="30">
        <f t="shared" si="0"/>
        <v>10138.676880000001</v>
      </c>
      <c r="D53" s="30">
        <f t="shared" si="1"/>
        <v>10726.720139040002</v>
      </c>
      <c r="E53" s="30">
        <f t="shared" si="2"/>
        <v>10737.446859179041</v>
      </c>
      <c r="F53" s="30">
        <f t="shared" si="3"/>
        <v>41721.283878219045</v>
      </c>
    </row>
    <row r="54" spans="1:6" ht="14.25" customHeight="1" x14ac:dyDescent="0.2">
      <c r="A54" s="29" t="s">
        <v>80</v>
      </c>
      <c r="B54" s="30">
        <f>1.02*'12month P&amp;L,Yr 1'!B54+'12month P&amp;L,Yr 1'!C54+'12month P&amp;L,Yr 1'!D54+'12month P&amp;L,Yr 1'!E54</f>
        <v>2266.5305600000002</v>
      </c>
      <c r="C54" s="30">
        <f t="shared" si="0"/>
        <v>2271.0636211200003</v>
      </c>
      <c r="D54" s="30">
        <f t="shared" si="1"/>
        <v>2402.7853111449604</v>
      </c>
      <c r="E54" s="30">
        <f t="shared" si="2"/>
        <v>2405.1880964561051</v>
      </c>
      <c r="F54" s="30">
        <f t="shared" si="3"/>
        <v>9345.5675887210673</v>
      </c>
    </row>
    <row r="55" spans="1:6" ht="14.25" customHeight="1" x14ac:dyDescent="0.2">
      <c r="A55" s="29" t="s">
        <v>81</v>
      </c>
      <c r="B55" s="30">
        <f>1.02*'12month P&amp;L,Yr 1'!B55+'12month P&amp;L,Yr 1'!C55+'12month P&amp;L,Yr 1'!D55+'12month P&amp;L,Yr 1'!E55</f>
        <v>3642.6383999999998</v>
      </c>
      <c r="C55" s="30">
        <f t="shared" si="0"/>
        <v>3649.9236767999996</v>
      </c>
      <c r="D55" s="30">
        <f t="shared" si="1"/>
        <v>3861.6192500543998</v>
      </c>
      <c r="E55" s="30">
        <f t="shared" si="2"/>
        <v>3865.4808693044538</v>
      </c>
      <c r="F55" s="30">
        <f t="shared" si="3"/>
        <v>15019.662196158853</v>
      </c>
    </row>
    <row r="56" spans="1:6" ht="14.25" customHeight="1" x14ac:dyDescent="0.2">
      <c r="A56" s="29" t="s">
        <v>82</v>
      </c>
      <c r="B56" s="30">
        <f>1.02*'12month P&amp;L,Yr 1'!B56+'12month P&amp;L,Yr 1'!C56+'12month P&amp;L,Yr 1'!D56+'12month P&amp;L,Yr 1'!E56</f>
        <v>1821.3191999999999</v>
      </c>
      <c r="C56" s="30">
        <f t="shared" si="0"/>
        <v>1824.9618383999998</v>
      </c>
      <c r="D56" s="30">
        <f t="shared" si="1"/>
        <v>1930.8096250271999</v>
      </c>
      <c r="E56" s="30">
        <f t="shared" si="2"/>
        <v>1932.7404346522269</v>
      </c>
      <c r="F56" s="30">
        <f t="shared" si="3"/>
        <v>7509.8310980794267</v>
      </c>
    </row>
    <row r="57" spans="1:6" ht="14.25" customHeight="1" x14ac:dyDescent="0.2">
      <c r="A57" s="71" t="s">
        <v>83</v>
      </c>
      <c r="B57" s="62">
        <f>1.02*'12month P&amp;L,Yr 1'!B57+'12month P&amp;L,Yr 1'!C57+'12month P&amp;L,Yr 1'!D57+'12month P&amp;L,Yr 1'!E57</f>
        <v>1011.8440000000001</v>
      </c>
      <c r="C57" s="62">
        <f t="shared" si="0"/>
        <v>1013.867688</v>
      </c>
      <c r="D57" s="62">
        <f t="shared" si="1"/>
        <v>1072.6720139040001</v>
      </c>
      <c r="E57" s="62">
        <f t="shared" si="2"/>
        <v>1073.744685917904</v>
      </c>
      <c r="F57" s="62">
        <f t="shared" si="3"/>
        <v>4172.1283878219037</v>
      </c>
    </row>
    <row r="58" spans="1:6" ht="15" customHeight="1" x14ac:dyDescent="0.25">
      <c r="A58" s="81" t="s">
        <v>84</v>
      </c>
      <c r="B58" s="67">
        <f>1.02*'12month P&amp;L,Yr 1'!B58+'12month P&amp;L,Yr 1'!C58+'12month P&amp;L,Yr 1'!D58+'12month P&amp;L,Yr 1'!E58</f>
        <v>18860.77216</v>
      </c>
      <c r="C58" s="67">
        <f t="shared" si="0"/>
        <v>18898.493704320001</v>
      </c>
      <c r="D58" s="67">
        <f t="shared" si="1"/>
        <v>19994.606339170561</v>
      </c>
      <c r="E58" s="67">
        <f t="shared" si="2"/>
        <v>20014.60094550973</v>
      </c>
      <c r="F58" s="67">
        <f t="shared" si="3"/>
        <v>77768.473149000289</v>
      </c>
    </row>
    <row r="59" spans="1:6" ht="15" customHeight="1" x14ac:dyDescent="0.25">
      <c r="A59" s="73" t="s">
        <v>85</v>
      </c>
      <c r="B59" s="65">
        <f>1.02*'12month P&amp;L,Yr 1'!B59+'12month P&amp;L,Yr 1'!C59+'12month P&amp;L,Yr 1'!D59+'12month P&amp;L,Yr 1'!E59</f>
        <v>0</v>
      </c>
      <c r="C59" s="65">
        <f t="shared" si="0"/>
        <v>0</v>
      </c>
      <c r="D59" s="65">
        <f t="shared" si="1"/>
        <v>0</v>
      </c>
      <c r="E59" s="65">
        <f t="shared" si="2"/>
        <v>0</v>
      </c>
      <c r="F59" s="65">
        <f t="shared" si="3"/>
        <v>0</v>
      </c>
    </row>
    <row r="60" spans="1:6" ht="14.25" customHeight="1" x14ac:dyDescent="0.2">
      <c r="A60" s="29" t="s">
        <v>86</v>
      </c>
      <c r="B60" s="30">
        <f>1.02*'12month P&amp;L,Yr 1'!B60+'12month P&amp;L,Yr 1'!C60+'12month P&amp;L,Yr 1'!D60+'12month P&amp;L,Yr 1'!E60</f>
        <v>2153.2040320000001</v>
      </c>
      <c r="C60" s="30">
        <f t="shared" si="0"/>
        <v>2157.5104400640002</v>
      </c>
      <c r="D60" s="30">
        <f t="shared" si="1"/>
        <v>2282.6460455877123</v>
      </c>
      <c r="E60" s="30">
        <f t="shared" si="2"/>
        <v>2284.9286916332999</v>
      </c>
      <c r="F60" s="30">
        <f t="shared" si="3"/>
        <v>8878.2892092850125</v>
      </c>
    </row>
    <row r="61" spans="1:6" ht="14.25" customHeight="1" x14ac:dyDescent="0.2">
      <c r="A61" s="29" t="s">
        <v>87</v>
      </c>
      <c r="B61" s="30">
        <f>1.02*'12month P&amp;L,Yr 1'!B61+'12month P&amp;L,Yr 1'!C61+'12month P&amp;L,Yr 1'!D61+'12month P&amp;L,Yr 1'!E61</f>
        <v>1315.3972000000001</v>
      </c>
      <c r="C61" s="30">
        <f t="shared" si="0"/>
        <v>1318.0279944000001</v>
      </c>
      <c r="D61" s="30">
        <f t="shared" si="1"/>
        <v>1394.4736180752002</v>
      </c>
      <c r="E61" s="30">
        <f t="shared" si="2"/>
        <v>1395.8680916932753</v>
      </c>
      <c r="F61" s="30">
        <f t="shared" si="3"/>
        <v>5423.7669041684758</v>
      </c>
    </row>
    <row r="62" spans="1:6" ht="14.25" customHeight="1" x14ac:dyDescent="0.2">
      <c r="A62" s="71" t="s">
        <v>88</v>
      </c>
      <c r="B62" s="62">
        <f>1.02*'12month P&amp;L,Yr 1'!B62+'12month P&amp;L,Yr 1'!C62+'12month P&amp;L,Yr 1'!D62+'12month P&amp;L,Yr 1'!E62</f>
        <v>0</v>
      </c>
      <c r="C62" s="62">
        <f t="shared" si="0"/>
        <v>0</v>
      </c>
      <c r="D62" s="62">
        <f t="shared" si="1"/>
        <v>0</v>
      </c>
      <c r="E62" s="62">
        <f t="shared" si="2"/>
        <v>0</v>
      </c>
      <c r="F62" s="62">
        <f t="shared" si="3"/>
        <v>0</v>
      </c>
    </row>
    <row r="63" spans="1:6" ht="15" customHeight="1" x14ac:dyDescent="0.25">
      <c r="A63" s="81" t="s">
        <v>89</v>
      </c>
      <c r="B63" s="67">
        <f>1.02*'12month P&amp;L,Yr 1'!B63+'12month P&amp;L,Yr 1'!C63+'12month P&amp;L,Yr 1'!D63+'12month P&amp;L,Yr 1'!E63</f>
        <v>3468.601232</v>
      </c>
      <c r="C63" s="67">
        <f t="shared" si="0"/>
        <v>3475.5384344640001</v>
      </c>
      <c r="D63" s="67">
        <f t="shared" si="1"/>
        <v>3677.1196636629124</v>
      </c>
      <c r="E63" s="67">
        <f t="shared" si="2"/>
        <v>3680.7967833265748</v>
      </c>
      <c r="F63" s="67">
        <f t="shared" si="3"/>
        <v>14302.056113453487</v>
      </c>
    </row>
    <row r="64" spans="1:6" ht="15" customHeight="1" x14ac:dyDescent="0.25">
      <c r="A64" s="73" t="s">
        <v>90</v>
      </c>
      <c r="B64" s="65">
        <f>1.02*'12month P&amp;L,Yr 1'!B64+'12month P&amp;L,Yr 1'!C64+'12month P&amp;L,Yr 1'!D64+'12month P&amp;L,Yr 1'!E64</f>
        <v>0</v>
      </c>
      <c r="C64" s="65">
        <f t="shared" si="0"/>
        <v>0</v>
      </c>
      <c r="D64" s="65">
        <f t="shared" si="1"/>
        <v>0</v>
      </c>
      <c r="E64" s="65">
        <f t="shared" si="2"/>
        <v>0</v>
      </c>
      <c r="F64" s="65">
        <f t="shared" si="3"/>
        <v>0</v>
      </c>
    </row>
    <row r="65" spans="1:6" ht="15" customHeight="1" x14ac:dyDescent="0.25">
      <c r="A65" s="39" t="s">
        <v>91</v>
      </c>
      <c r="B65" s="30">
        <f>1.02*'12month P&amp;L,Yr 1'!B65+'12month P&amp;L,Yr 1'!C65+'12month P&amp;L,Yr 1'!D65+'12month P&amp;L,Yr 1'!E65</f>
        <v>0</v>
      </c>
      <c r="C65" s="30">
        <f t="shared" si="0"/>
        <v>0</v>
      </c>
      <c r="D65" s="30">
        <f t="shared" si="1"/>
        <v>0</v>
      </c>
      <c r="E65" s="30">
        <f t="shared" si="2"/>
        <v>0</v>
      </c>
      <c r="F65" s="30">
        <f t="shared" si="3"/>
        <v>0</v>
      </c>
    </row>
    <row r="66" spans="1:6" ht="14.25" customHeight="1" x14ac:dyDescent="0.2">
      <c r="A66" s="29" t="s">
        <v>92</v>
      </c>
      <c r="B66" s="30">
        <f>1.02*'12month P&amp;L,Yr 1'!B66+'12month P&amp;L,Yr 1'!C66+'12month P&amp;L,Yr 1'!D66+'12month P&amp;L,Yr 1'!E66</f>
        <v>53643.921503999998</v>
      </c>
      <c r="C66" s="30">
        <f t="shared" si="0"/>
        <v>53751.209347008</v>
      </c>
      <c r="D66" s="30">
        <f t="shared" si="1"/>
        <v>56868.779489134467</v>
      </c>
      <c r="E66" s="30">
        <f t="shared" si="2"/>
        <v>56925.648268623598</v>
      </c>
      <c r="F66" s="30">
        <f t="shared" si="3"/>
        <v>221189.55860876606</v>
      </c>
    </row>
    <row r="67" spans="1:6" ht="14.25" customHeight="1" x14ac:dyDescent="0.2">
      <c r="A67" s="29" t="s">
        <v>93</v>
      </c>
      <c r="B67" s="30">
        <f>1.02*'12month P&amp;L,Yr 1'!B67+'12month P&amp;L,Yr 1'!C67+'12month P&amp;L,Yr 1'!D67+'12month P&amp;L,Yr 1'!E67</f>
        <v>18294.139520000001</v>
      </c>
      <c r="C67" s="30">
        <f t="shared" si="0"/>
        <v>18330.72779904</v>
      </c>
      <c r="D67" s="30">
        <f t="shared" si="1"/>
        <v>19393.91001138432</v>
      </c>
      <c r="E67" s="30">
        <f t="shared" si="2"/>
        <v>19413.303921395702</v>
      </c>
      <c r="F67" s="30">
        <f t="shared" si="3"/>
        <v>75432.081251820025</v>
      </c>
    </row>
    <row r="68" spans="1:6" ht="14.25" customHeight="1" x14ac:dyDescent="0.2">
      <c r="A68" s="29" t="s">
        <v>94</v>
      </c>
      <c r="B68" s="30">
        <f>1.02*'12month P&amp;L,Yr 1'!B68+'12month P&amp;L,Yr 1'!C68+'12month P&amp;L,Yr 1'!D68+'12month P&amp;L,Yr 1'!E68</f>
        <v>1424.676352</v>
      </c>
      <c r="C68" s="30">
        <f t="shared" si="0"/>
        <v>1427.525704704</v>
      </c>
      <c r="D68" s="30">
        <f t="shared" si="1"/>
        <v>1510.322195576832</v>
      </c>
      <c r="E68" s="30">
        <f t="shared" si="2"/>
        <v>1511.8325177724087</v>
      </c>
      <c r="F68" s="30">
        <f t="shared" si="3"/>
        <v>5874.3567700532403</v>
      </c>
    </row>
    <row r="69" spans="1:6" ht="14.25" customHeight="1" x14ac:dyDescent="0.2">
      <c r="A69" s="29" t="s">
        <v>95</v>
      </c>
      <c r="B69" s="30">
        <f>1.02*'12month P&amp;L,Yr 1'!B69+'12month P&amp;L,Yr 1'!C69+'12month P&amp;L,Yr 1'!D69+'12month P&amp;L,Yr 1'!E69</f>
        <v>0</v>
      </c>
      <c r="C69" s="30">
        <f t="shared" si="0"/>
        <v>0</v>
      </c>
      <c r="D69" s="30">
        <f t="shared" si="1"/>
        <v>0</v>
      </c>
      <c r="E69" s="30">
        <f t="shared" si="2"/>
        <v>0</v>
      </c>
      <c r="F69" s="30">
        <f t="shared" si="3"/>
        <v>0</v>
      </c>
    </row>
    <row r="70" spans="1:6" ht="14.25" customHeight="1" x14ac:dyDescent="0.2">
      <c r="A70" s="71" t="s">
        <v>96</v>
      </c>
      <c r="B70" s="62">
        <f>1.02*'12month P&amp;L,Yr 1'!B70+'12month P&amp;L,Yr 1'!C70+'12month P&amp;L,Yr 1'!D70+'12month P&amp;L,Yr 1'!E70</f>
        <v>1432.7711039999999</v>
      </c>
      <c r="C70" s="62">
        <f t="shared" si="0"/>
        <v>1435.636646208</v>
      </c>
      <c r="D70" s="62">
        <f t="shared" si="1"/>
        <v>1518.9035716880642</v>
      </c>
      <c r="E70" s="62">
        <f t="shared" si="2"/>
        <v>1520.422475259752</v>
      </c>
      <c r="F70" s="62">
        <f t="shared" si="3"/>
        <v>5907.7337971558163</v>
      </c>
    </row>
    <row r="71" spans="1:6" ht="15" customHeight="1" x14ac:dyDescent="0.25">
      <c r="A71" s="81" t="s">
        <v>97</v>
      </c>
      <c r="B71" s="67">
        <f>1.02*'12month P&amp;L,Yr 1'!B71+'12month P&amp;L,Yr 1'!C71+'12month P&amp;L,Yr 1'!D71+'12month P&amp;L,Yr 1'!E71</f>
        <v>74795.508480000004</v>
      </c>
      <c r="C71" s="67">
        <f t="shared" si="0"/>
        <v>74945.09949696</v>
      </c>
      <c r="D71" s="67">
        <f t="shared" si="1"/>
        <v>79291.915267783683</v>
      </c>
      <c r="E71" s="67">
        <f t="shared" si="2"/>
        <v>79371.207183051461</v>
      </c>
      <c r="F71" s="67">
        <f t="shared" si="3"/>
        <v>308403.73042779515</v>
      </c>
    </row>
    <row r="72" spans="1:6" ht="15" customHeight="1" x14ac:dyDescent="0.25">
      <c r="A72" s="79" t="s">
        <v>98</v>
      </c>
      <c r="B72" s="65">
        <f>1.02*'12month P&amp;L,Yr 1'!B72+'12month P&amp;L,Yr 1'!C72+'12month P&amp;L,Yr 1'!D72+'12month P&amp;L,Yr 1'!E72</f>
        <v>0</v>
      </c>
      <c r="C72" s="65">
        <f t="shared" si="0"/>
        <v>0</v>
      </c>
      <c r="D72" s="65">
        <f t="shared" si="1"/>
        <v>0</v>
      </c>
      <c r="E72" s="65">
        <f t="shared" si="2"/>
        <v>0</v>
      </c>
      <c r="F72" s="65">
        <f t="shared" si="3"/>
        <v>0</v>
      </c>
    </row>
    <row r="73" spans="1:6" ht="14.25" customHeight="1" x14ac:dyDescent="0.2">
      <c r="A73" s="29" t="s">
        <v>92</v>
      </c>
      <c r="B73" s="30">
        <f>1.02*'12month P&amp;L,Yr 1'!B73+'12month P&amp;L,Yr 1'!C73+'12month P&amp;L,Yr 1'!D73+'12month P&amp;L,Yr 1'!E73</f>
        <v>485.68511999999998</v>
      </c>
      <c r="C73" s="30">
        <f t="shared" ref="C73:C93" si="4">1.002*B73</f>
        <v>486.65649023999998</v>
      </c>
      <c r="D73" s="30">
        <f t="shared" ref="D73:D93" si="5">1.058*C73</f>
        <v>514.88256667392</v>
      </c>
      <c r="E73" s="30">
        <f t="shared" ref="E73:E93" si="6">1.001*D73</f>
        <v>515.39744924059391</v>
      </c>
      <c r="F73" s="30">
        <f t="shared" ref="F73:F93" si="7">B73+C73+D73+E73</f>
        <v>2002.6216261545139</v>
      </c>
    </row>
    <row r="74" spans="1:6" ht="14.25" customHeight="1" x14ac:dyDescent="0.2">
      <c r="A74" s="29" t="s">
        <v>93</v>
      </c>
      <c r="B74" s="30">
        <f>1.02*'12month P&amp;L,Yr 1'!B74+'12month P&amp;L,Yr 1'!C74+'12month P&amp;L,Yr 1'!D74+'12month P&amp;L,Yr 1'!E74</f>
        <v>0</v>
      </c>
      <c r="C74" s="30">
        <f t="shared" si="4"/>
        <v>0</v>
      </c>
      <c r="D74" s="30">
        <f t="shared" si="5"/>
        <v>0</v>
      </c>
      <c r="E74" s="30">
        <f t="shared" si="6"/>
        <v>0</v>
      </c>
      <c r="F74" s="30">
        <f t="shared" si="7"/>
        <v>0</v>
      </c>
    </row>
    <row r="75" spans="1:6" ht="14.25" customHeight="1" x14ac:dyDescent="0.2">
      <c r="A75" s="29" t="s">
        <v>94</v>
      </c>
      <c r="B75" s="30">
        <f>1.02*'12month P&amp;L,Yr 1'!B75+'12month P&amp;L,Yr 1'!C75+'12month P&amp;L,Yr 1'!D75+'12month P&amp;L,Yr 1'!E75</f>
        <v>210.46355199999999</v>
      </c>
      <c r="C75" s="30">
        <f t="shared" si="4"/>
        <v>210.88447910399998</v>
      </c>
      <c r="D75" s="30">
        <f t="shared" si="5"/>
        <v>223.11577889203198</v>
      </c>
      <c r="E75" s="30">
        <f t="shared" si="6"/>
        <v>223.33889467092399</v>
      </c>
      <c r="F75" s="30">
        <f t="shared" si="7"/>
        <v>867.80270466695595</v>
      </c>
    </row>
    <row r="76" spans="1:6" ht="14.25" customHeight="1" x14ac:dyDescent="0.2">
      <c r="A76" s="29" t="s">
        <v>95</v>
      </c>
      <c r="B76" s="30">
        <f>1.02*'12month P&amp;L,Yr 1'!B76+'12month P&amp;L,Yr 1'!C76+'12month P&amp;L,Yr 1'!D76+'12month P&amp;L,Yr 1'!E76</f>
        <v>0</v>
      </c>
      <c r="C76" s="30">
        <f t="shared" si="4"/>
        <v>0</v>
      </c>
      <c r="D76" s="30">
        <f t="shared" si="5"/>
        <v>0</v>
      </c>
      <c r="E76" s="30">
        <f t="shared" si="6"/>
        <v>0</v>
      </c>
      <c r="F76" s="30">
        <f t="shared" si="7"/>
        <v>0</v>
      </c>
    </row>
    <row r="77" spans="1:6" ht="14.25" customHeight="1" x14ac:dyDescent="0.2">
      <c r="A77" s="71" t="s">
        <v>96</v>
      </c>
      <c r="B77" s="62">
        <f>1.02*'12month P&amp;L,Yr 1'!B77+'12month P&amp;L,Yr 1'!C77+'12month P&amp;L,Yr 1'!D77+'12month P&amp;L,Yr 1'!E77</f>
        <v>0</v>
      </c>
      <c r="C77" s="62">
        <f t="shared" si="4"/>
        <v>0</v>
      </c>
      <c r="D77" s="62">
        <f t="shared" si="5"/>
        <v>0</v>
      </c>
      <c r="E77" s="62">
        <f t="shared" si="6"/>
        <v>0</v>
      </c>
      <c r="F77" s="62">
        <f t="shared" si="7"/>
        <v>0</v>
      </c>
    </row>
    <row r="78" spans="1:6" ht="15" customHeight="1" x14ac:dyDescent="0.25">
      <c r="A78" s="81" t="s">
        <v>99</v>
      </c>
      <c r="B78" s="67">
        <f>1.02*'12month P&amp;L,Yr 1'!B78+'12month P&amp;L,Yr 1'!C78+'12month P&amp;L,Yr 1'!D78+'12month P&amp;L,Yr 1'!E78</f>
        <v>696.14867200000003</v>
      </c>
      <c r="C78" s="67">
        <f t="shared" si="4"/>
        <v>697.54096934400002</v>
      </c>
      <c r="D78" s="67">
        <f t="shared" si="5"/>
        <v>737.99834556595204</v>
      </c>
      <c r="E78" s="67">
        <f t="shared" si="6"/>
        <v>738.73634391151791</v>
      </c>
      <c r="F78" s="67">
        <f t="shared" si="7"/>
        <v>2870.42433082147</v>
      </c>
    </row>
    <row r="79" spans="1:6" ht="14.25" customHeight="1" x14ac:dyDescent="0.2">
      <c r="A79" s="104" t="s">
        <v>100</v>
      </c>
      <c r="B79" s="87">
        <f>1.02*'12month P&amp;L,Yr 1'!B79+'12month P&amp;L,Yr 1'!C79+'12month P&amp;L,Yr 1'!D79+'12month P&amp;L,Yr 1'!E79</f>
        <v>0</v>
      </c>
      <c r="C79" s="87">
        <f t="shared" si="4"/>
        <v>0</v>
      </c>
      <c r="D79" s="87">
        <f t="shared" si="5"/>
        <v>0</v>
      </c>
      <c r="E79" s="87">
        <f t="shared" si="6"/>
        <v>0</v>
      </c>
      <c r="F79" s="87">
        <f t="shared" si="7"/>
        <v>0</v>
      </c>
    </row>
    <row r="80" spans="1:6" ht="15" customHeight="1" x14ac:dyDescent="0.25">
      <c r="A80" s="81" t="s">
        <v>101</v>
      </c>
      <c r="B80" s="67">
        <f>1.02*'12month P&amp;L,Yr 1'!B80+'12month P&amp;L,Yr 1'!C80+'12month P&amp;L,Yr 1'!D80+'12month P&amp;L,Yr 1'!E80</f>
        <v>75491.657152</v>
      </c>
      <c r="C80" s="67">
        <f t="shared" si="4"/>
        <v>75642.640466304001</v>
      </c>
      <c r="D80" s="67">
        <f t="shared" si="5"/>
        <v>80029.913613349636</v>
      </c>
      <c r="E80" s="67">
        <f t="shared" si="6"/>
        <v>80109.943526962976</v>
      </c>
      <c r="F80" s="67">
        <f t="shared" si="7"/>
        <v>311274.15475861658</v>
      </c>
    </row>
    <row r="81" spans="1:256" ht="15" customHeight="1" x14ac:dyDescent="0.25">
      <c r="A81" s="73" t="s">
        <v>102</v>
      </c>
      <c r="B81" s="65">
        <f>1.02*'12month P&amp;L,Yr 1'!B81+'12month P&amp;L,Yr 1'!C81+'12month P&amp;L,Yr 1'!D81+'12month P&amp;L,Yr 1'!E81</f>
        <v>0</v>
      </c>
      <c r="C81" s="65">
        <f t="shared" si="4"/>
        <v>0</v>
      </c>
      <c r="D81" s="65">
        <f t="shared" si="5"/>
        <v>0</v>
      </c>
      <c r="E81" s="65">
        <f t="shared" si="6"/>
        <v>0</v>
      </c>
      <c r="F81" s="65">
        <f t="shared" si="7"/>
        <v>0</v>
      </c>
    </row>
    <row r="82" spans="1:256" ht="14.25" customHeight="1" x14ac:dyDescent="0.2">
      <c r="A82" s="29" t="s">
        <v>103</v>
      </c>
      <c r="B82" s="30">
        <f>1.02*'12month P&amp;L,Yr 1'!B82+'12month P&amp;L,Yr 1'!C82+'12month P&amp;L,Yr 1'!D82+'12month P&amp;L,Yr 1'!E82</f>
        <v>5075.4095040000002</v>
      </c>
      <c r="C82" s="30">
        <f t="shared" si="4"/>
        <v>5085.5603230080005</v>
      </c>
      <c r="D82" s="30">
        <f t="shared" si="5"/>
        <v>5380.5228217424647</v>
      </c>
      <c r="E82" s="30">
        <f t="shared" si="6"/>
        <v>5385.9033445642062</v>
      </c>
      <c r="F82" s="30">
        <f t="shared" si="7"/>
        <v>20927.395993314673</v>
      </c>
    </row>
    <row r="83" spans="1:256" ht="14.25" customHeight="1" x14ac:dyDescent="0.2">
      <c r="A83" s="29" t="s">
        <v>104</v>
      </c>
      <c r="B83" s="30">
        <f>1.02*'12month P&amp;L,Yr 1'!B83+'12month P&amp;L,Yr 1'!C83+'12month P&amp;L,Yr 1'!D83+'12month P&amp;L,Yr 1'!E83</f>
        <v>384.50072000000006</v>
      </c>
      <c r="C83" s="30">
        <f t="shared" si="4"/>
        <v>385.26972144000007</v>
      </c>
      <c r="D83" s="30">
        <f t="shared" si="5"/>
        <v>407.61536528352008</v>
      </c>
      <c r="E83" s="30">
        <f t="shared" si="6"/>
        <v>408.02298064880353</v>
      </c>
      <c r="F83" s="30">
        <f t="shared" si="7"/>
        <v>1585.4087873723236</v>
      </c>
    </row>
    <row r="84" spans="1:256" ht="14.25" customHeight="1" x14ac:dyDescent="0.2">
      <c r="A84" s="29" t="s">
        <v>105</v>
      </c>
      <c r="B84" s="30">
        <f>1.02*'12month P&amp;L,Yr 1'!B84+'12month P&amp;L,Yr 1'!C84+'12month P&amp;L,Yr 1'!D84+'12month P&amp;L,Yr 1'!E84</f>
        <v>10373.424687999999</v>
      </c>
      <c r="C84" s="30">
        <f t="shared" si="4"/>
        <v>10394.171537376</v>
      </c>
      <c r="D84" s="30">
        <f t="shared" si="5"/>
        <v>10997.033486543809</v>
      </c>
      <c r="E84" s="30">
        <f t="shared" si="6"/>
        <v>11008.030520030352</v>
      </c>
      <c r="F84" s="30">
        <f t="shared" si="7"/>
        <v>42772.660231950162</v>
      </c>
    </row>
    <row r="85" spans="1:256" ht="14.25" customHeight="1" x14ac:dyDescent="0.2">
      <c r="A85" s="29" t="s">
        <v>106</v>
      </c>
      <c r="B85" s="30">
        <f>1.02*'12month P&amp;L,Yr 1'!B85+'12month P&amp;L,Yr 1'!C85+'12month P&amp;L,Yr 1'!D85+'12month P&amp;L,Yr 1'!E85</f>
        <v>2383.9044639999997</v>
      </c>
      <c r="C85" s="30">
        <f t="shared" si="4"/>
        <v>2388.6722729279995</v>
      </c>
      <c r="D85" s="30">
        <f t="shared" si="5"/>
        <v>2527.2152647578237</v>
      </c>
      <c r="E85" s="30">
        <f t="shared" si="6"/>
        <v>2529.7424800225813</v>
      </c>
      <c r="F85" s="30">
        <f t="shared" si="7"/>
        <v>9829.5344817084042</v>
      </c>
    </row>
    <row r="86" spans="1:256" ht="14.25" customHeight="1" x14ac:dyDescent="0.2">
      <c r="A86" s="29" t="s">
        <v>107</v>
      </c>
      <c r="B86" s="30">
        <f>1.02*'12month P&amp;L,Yr 1'!B86+'12month P&amp;L,Yr 1'!C86+'12month P&amp;L,Yr 1'!D86+'12month P&amp;L,Yr 1'!E86</f>
        <v>3177.1901600000001</v>
      </c>
      <c r="C86" s="30">
        <f t="shared" si="4"/>
        <v>3183.5445403200001</v>
      </c>
      <c r="D86" s="30">
        <f t="shared" si="5"/>
        <v>3368.1901236585604</v>
      </c>
      <c r="E86" s="30">
        <f t="shared" si="6"/>
        <v>3371.5583137822186</v>
      </c>
      <c r="F86" s="30">
        <f t="shared" si="7"/>
        <v>13100.483137760781</v>
      </c>
    </row>
    <row r="87" spans="1:256" ht="14.25" customHeight="1" x14ac:dyDescent="0.2">
      <c r="A87" s="29" t="s">
        <v>108</v>
      </c>
      <c r="B87" s="30">
        <f>1.02*'12month P&amp;L,Yr 1'!B87+'12month P&amp;L,Yr 1'!C87+'12month P&amp;L,Yr 1'!D87+'12month P&amp;L,Yr 1'!E87</f>
        <v>2812.92632</v>
      </c>
      <c r="C87" s="30">
        <f t="shared" si="4"/>
        <v>2818.5521726400002</v>
      </c>
      <c r="D87" s="30">
        <f t="shared" si="5"/>
        <v>2982.0281986531204</v>
      </c>
      <c r="E87" s="30">
        <f t="shared" si="6"/>
        <v>2985.010226851773</v>
      </c>
      <c r="F87" s="30">
        <f t="shared" si="7"/>
        <v>11598.516918144895</v>
      </c>
    </row>
    <row r="88" spans="1:256" ht="14.25" customHeight="1" x14ac:dyDescent="0.2">
      <c r="A88" s="29" t="s">
        <v>109</v>
      </c>
      <c r="B88" s="30">
        <f>1.02*'12month P&amp;L,Yr 1'!B88+'12month P&amp;L,Yr 1'!C88+'12month P&amp;L,Yr 1'!D88+'12month P&amp;L,Yr 1'!E88</f>
        <v>955.18073600000002</v>
      </c>
      <c r="C88" s="30">
        <f t="shared" si="4"/>
        <v>957.091097472</v>
      </c>
      <c r="D88" s="30">
        <f t="shared" si="5"/>
        <v>1012.602381125376</v>
      </c>
      <c r="E88" s="30">
        <f t="shared" si="6"/>
        <v>1013.6149835065013</v>
      </c>
      <c r="F88" s="30">
        <f t="shared" si="7"/>
        <v>3938.4891981038772</v>
      </c>
    </row>
    <row r="89" spans="1:256" ht="14.25" customHeight="1" x14ac:dyDescent="0.2">
      <c r="A89" s="29" t="s">
        <v>110</v>
      </c>
      <c r="B89" s="30">
        <f>1.02*'12month P&amp;L,Yr 1'!B89+'12month P&amp;L,Yr 1'!C89+'12month P&amp;L,Yr 1'!D89+'12month P&amp;L,Yr 1'!E89</f>
        <v>2189.630416</v>
      </c>
      <c r="C89" s="30">
        <f t="shared" si="4"/>
        <v>2194.009676832</v>
      </c>
      <c r="D89" s="30">
        <f t="shared" si="5"/>
        <v>2321.2622380882563</v>
      </c>
      <c r="E89" s="30">
        <f t="shared" si="6"/>
        <v>2323.5835003263442</v>
      </c>
      <c r="F89" s="30">
        <f t="shared" si="7"/>
        <v>9028.4858312466004</v>
      </c>
    </row>
    <row r="90" spans="1:256" ht="15" customHeight="1" x14ac:dyDescent="0.25">
      <c r="A90" s="81" t="s">
        <v>111</v>
      </c>
      <c r="B90" s="67">
        <f>1.02*'12month P&amp;L,Yr 1'!B91+'12month P&amp;L,Yr 1'!C91+'12month P&amp;L,Yr 1'!D91+'12month P&amp;L,Yr 1'!E91</f>
        <v>27352.167008</v>
      </c>
      <c r="C90" s="67">
        <f t="shared" si="4"/>
        <v>27406.871342016002</v>
      </c>
      <c r="D90" s="67">
        <f t="shared" si="5"/>
        <v>28996.469879852932</v>
      </c>
      <c r="E90" s="67">
        <f t="shared" si="6"/>
        <v>29025.466349732782</v>
      </c>
      <c r="F90" s="67">
        <f t="shared" si="7"/>
        <v>112780.97457960172</v>
      </c>
    </row>
    <row r="91" spans="1:256" ht="15" customHeight="1" x14ac:dyDescent="0.25">
      <c r="A91" s="73" t="s">
        <v>112</v>
      </c>
      <c r="B91" s="65">
        <f>1.02*'12month P&amp;L,Yr 1'!B92+'12month P&amp;L,Yr 1'!C92+'12month P&amp;L,Yr 1'!D92+'12month P&amp;L,Yr 1'!E92</f>
        <v>0</v>
      </c>
      <c r="C91" s="65">
        <f t="shared" si="4"/>
        <v>0</v>
      </c>
      <c r="D91" s="65">
        <f t="shared" si="5"/>
        <v>0</v>
      </c>
      <c r="E91" s="65">
        <f t="shared" si="6"/>
        <v>0</v>
      </c>
      <c r="F91" s="65">
        <f t="shared" si="7"/>
        <v>0</v>
      </c>
    </row>
    <row r="92" spans="1:256" ht="14.25" customHeight="1" x14ac:dyDescent="0.2">
      <c r="A92" s="59" t="s">
        <v>125</v>
      </c>
      <c r="B92" s="30">
        <f>1.02*'12month P&amp;L,Yr 1'!B93+'12month P&amp;L,Yr 1'!C93+'12month P&amp;L,Yr 1'!D93+'12month P&amp;L,Yr 1'!E93</f>
        <v>1448.9606080000003</v>
      </c>
      <c r="C92" s="30">
        <f t="shared" si="4"/>
        <v>1451.8585292160003</v>
      </c>
      <c r="D92" s="30">
        <f t="shared" si="5"/>
        <v>1536.0663239105284</v>
      </c>
      <c r="E92" s="30">
        <f t="shared" si="6"/>
        <v>1537.6023902344386</v>
      </c>
      <c r="F92" s="30">
        <f t="shared" si="7"/>
        <v>5974.4878513609674</v>
      </c>
    </row>
    <row r="93" spans="1:256" ht="14.25" customHeight="1" x14ac:dyDescent="0.2">
      <c r="A93" s="105" t="s">
        <v>122</v>
      </c>
      <c r="B93" s="62">
        <f>1.02*'12month P&amp;L,Yr 1'!B94+'12month P&amp;L,Yr 1'!C94+'12month P&amp;L,Yr 1'!D94+'12month P&amp;L,Yr 1'!E94</f>
        <v>10846.96768</v>
      </c>
      <c r="C93" s="62">
        <f t="shared" si="4"/>
        <v>10868.661615359999</v>
      </c>
      <c r="D93" s="62">
        <f t="shared" si="5"/>
        <v>11499.043989050879</v>
      </c>
      <c r="E93" s="62">
        <f t="shared" si="6"/>
        <v>11510.543033039929</v>
      </c>
      <c r="F93" s="62">
        <f t="shared" si="7"/>
        <v>44725.216317450802</v>
      </c>
    </row>
    <row r="94" spans="1:256" ht="14.25" customHeight="1" x14ac:dyDescent="0.25">
      <c r="A94" s="81" t="s">
        <v>128</v>
      </c>
      <c r="B94" s="62">
        <f>B92+B93</f>
        <v>12295.928287999999</v>
      </c>
      <c r="C94" s="62">
        <f t="shared" ref="C94:F94" si="8">C92+C93</f>
        <v>12320.520144575999</v>
      </c>
      <c r="D94" s="62">
        <f t="shared" si="8"/>
        <v>13035.110312961408</v>
      </c>
      <c r="E94" s="62">
        <f t="shared" si="8"/>
        <v>13048.145423274367</v>
      </c>
      <c r="F94" s="62">
        <f t="shared" si="8"/>
        <v>50699.704168811768</v>
      </c>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c r="EV94" s="47"/>
      <c r="EW94" s="47"/>
      <c r="EX94" s="47"/>
      <c r="EY94" s="47"/>
      <c r="EZ94" s="47"/>
      <c r="FA94" s="47"/>
      <c r="FB94" s="47"/>
      <c r="FC94" s="47"/>
      <c r="FD94" s="47"/>
      <c r="FE94" s="47"/>
      <c r="FF94" s="47"/>
      <c r="FG94" s="47"/>
      <c r="FH94" s="47"/>
      <c r="FI94" s="47"/>
      <c r="FJ94" s="47"/>
      <c r="FK94" s="47"/>
      <c r="FL94" s="47"/>
      <c r="FM94" s="47"/>
      <c r="FN94" s="47"/>
      <c r="FO94" s="47"/>
      <c r="FP94" s="47"/>
      <c r="FQ94" s="47"/>
      <c r="FR94" s="47"/>
      <c r="FS94" s="47"/>
      <c r="FT94" s="47"/>
      <c r="FU94" s="47"/>
      <c r="FV94" s="47"/>
      <c r="FW94" s="47"/>
      <c r="FX94" s="47"/>
      <c r="FY94" s="47"/>
      <c r="FZ94" s="47"/>
      <c r="GA94" s="47"/>
      <c r="GB94" s="47"/>
      <c r="GC94" s="47"/>
      <c r="GD94" s="47"/>
      <c r="GE94" s="47"/>
      <c r="GF94" s="47"/>
      <c r="GG94" s="47"/>
      <c r="GH94" s="47"/>
      <c r="GI94" s="47"/>
      <c r="GJ94" s="47"/>
      <c r="GK94" s="47"/>
      <c r="GL94" s="47"/>
      <c r="GM94" s="47"/>
      <c r="GN94" s="47"/>
      <c r="GO94" s="47"/>
      <c r="GP94" s="47"/>
      <c r="GQ94" s="47"/>
      <c r="GR94" s="47"/>
      <c r="GS94" s="47"/>
      <c r="GT94" s="47"/>
      <c r="GU94" s="47"/>
      <c r="GV94" s="47"/>
      <c r="GW94" s="47"/>
      <c r="GX94" s="47"/>
      <c r="GY94" s="47"/>
      <c r="GZ94" s="47"/>
      <c r="HA94" s="47"/>
      <c r="HB94" s="47"/>
      <c r="HC94" s="47"/>
      <c r="HD94" s="47"/>
      <c r="HE94" s="47"/>
      <c r="HF94" s="47"/>
      <c r="HG94" s="47"/>
      <c r="HH94" s="47"/>
      <c r="HI94" s="47"/>
      <c r="HJ94" s="47"/>
      <c r="HK94" s="47"/>
      <c r="HL94" s="47"/>
      <c r="HM94" s="47"/>
      <c r="HN94" s="47"/>
      <c r="HO94" s="47"/>
      <c r="HP94" s="47"/>
      <c r="HQ94" s="47"/>
      <c r="HR94" s="47"/>
      <c r="HS94" s="47"/>
      <c r="HT94" s="47"/>
      <c r="HU94" s="47"/>
      <c r="HV94" s="47"/>
      <c r="HW94" s="47"/>
      <c r="HX94" s="47"/>
      <c r="HY94" s="47"/>
      <c r="HZ94" s="47"/>
      <c r="IA94" s="47"/>
      <c r="IB94" s="47"/>
      <c r="IC94" s="47"/>
      <c r="ID94" s="47"/>
      <c r="IE94" s="47"/>
      <c r="IF94" s="47"/>
      <c r="IG94" s="47"/>
      <c r="IH94" s="47"/>
      <c r="II94" s="47"/>
      <c r="IJ94" s="47"/>
      <c r="IK94" s="47"/>
      <c r="IL94" s="47"/>
      <c r="IM94" s="47"/>
      <c r="IN94" s="47"/>
      <c r="IO94" s="47"/>
      <c r="IP94" s="47"/>
      <c r="IQ94" s="47"/>
      <c r="IR94" s="47"/>
      <c r="IS94" s="47"/>
      <c r="IT94" s="47"/>
      <c r="IU94" s="47"/>
      <c r="IV94" s="47"/>
    </row>
    <row r="95" spans="1:256" ht="15" customHeight="1" x14ac:dyDescent="0.25">
      <c r="A95" s="66" t="s">
        <v>114</v>
      </c>
      <c r="B95" s="69">
        <f>B34+B40+B51+B58+B63+B80+B90+B94</f>
        <v>209945.487872</v>
      </c>
      <c r="C95" s="69">
        <f t="shared" ref="C95:F95" si="9">C34+C40+C51+C58+C63+C80+C90+C94</f>
        <v>210365.37884774402</v>
      </c>
      <c r="D95" s="69">
        <f t="shared" si="9"/>
        <v>222566.57082091318</v>
      </c>
      <c r="E95" s="69">
        <f t="shared" si="9"/>
        <v>222789.13739173402</v>
      </c>
      <c r="F95" s="69">
        <f t="shared" si="9"/>
        <v>865666.57493239117</v>
      </c>
    </row>
    <row r="96" spans="1:256" ht="15.75" customHeight="1" x14ac:dyDescent="0.25">
      <c r="A96" s="66" t="s">
        <v>127</v>
      </c>
      <c r="B96" s="107">
        <f>B24-B95</f>
        <v>667400.16027200001</v>
      </c>
      <c r="C96" s="107">
        <f t="shared" ref="C96:F96" si="10">C24-C95</f>
        <v>668734.96059254394</v>
      </c>
      <c r="D96" s="107">
        <f t="shared" si="10"/>
        <v>707521.58830691164</v>
      </c>
      <c r="E96" s="107">
        <f t="shared" si="10"/>
        <v>708229.10989521851</v>
      </c>
      <c r="F96" s="107"/>
    </row>
    <row r="97" spans="1:6" ht="30.75" customHeight="1" thickBot="1" x14ac:dyDescent="0.3">
      <c r="A97" s="106" t="s">
        <v>116</v>
      </c>
      <c r="B97" s="108">
        <f>SUM(B96:E96)</f>
        <v>2751885.8190666744</v>
      </c>
      <c r="C97" s="94">
        <v>0</v>
      </c>
      <c r="D97" s="94">
        <v>0</v>
      </c>
      <c r="E97" s="94">
        <v>0</v>
      </c>
      <c r="F97" s="95">
        <v>0</v>
      </c>
    </row>
  </sheetData>
  <mergeCells count="2">
    <mergeCell ref="A4:F4"/>
    <mergeCell ref="A3:F3"/>
  </mergeCells>
  <pageMargins left="0.15" right="0.15" top="0.75" bottom="0.5" header="0.5" footer="0.5"/>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7"/>
  <sheetViews>
    <sheetView showGridLines="0" topLeftCell="A82" workbookViewId="0">
      <selection activeCell="C104" sqref="C104"/>
    </sheetView>
  </sheetViews>
  <sheetFormatPr defaultColWidth="11" defaultRowHeight="12.75" customHeight="1" x14ac:dyDescent="0.2"/>
  <cols>
    <col min="1" max="1" width="26.875" style="47" customWidth="1"/>
    <col min="2" max="2" width="13.5" style="47" customWidth="1"/>
    <col min="3" max="3" width="12.875" style="47" customWidth="1"/>
    <col min="4" max="4" width="13.375" style="47" customWidth="1"/>
    <col min="5" max="5" width="14.125" style="47" customWidth="1"/>
    <col min="6" max="6" width="11.875" style="47" customWidth="1"/>
    <col min="7" max="256" width="11" style="47" customWidth="1"/>
  </cols>
  <sheetData>
    <row r="1" spans="1:6" ht="20.25" customHeight="1" x14ac:dyDescent="0.3">
      <c r="A1" s="46" t="s">
        <v>20</v>
      </c>
      <c r="B1" s="19"/>
      <c r="C1" s="19"/>
      <c r="D1" s="19"/>
      <c r="E1" s="19"/>
      <c r="F1" s="19"/>
    </row>
    <row r="2" spans="1:6" ht="18" customHeight="1" x14ac:dyDescent="0.2">
      <c r="A2" s="20" t="s">
        <v>21</v>
      </c>
      <c r="B2" s="19"/>
      <c r="C2" s="19"/>
      <c r="D2" s="19"/>
      <c r="E2" s="19"/>
      <c r="F2" s="19"/>
    </row>
    <row r="3" spans="1:6" ht="12.75" customHeight="1" x14ac:dyDescent="0.2">
      <c r="A3" s="21" t="s">
        <v>22</v>
      </c>
      <c r="B3" s="19"/>
      <c r="C3" s="19"/>
      <c r="D3" s="19"/>
      <c r="E3" s="19"/>
      <c r="F3" s="19"/>
    </row>
    <row r="4" spans="1:6" ht="12.75" customHeight="1" x14ac:dyDescent="0.2">
      <c r="A4" s="50" t="s">
        <v>23</v>
      </c>
      <c r="B4" s="51"/>
      <c r="C4" s="51"/>
      <c r="D4" s="51"/>
      <c r="E4" s="51"/>
      <c r="F4" s="51"/>
    </row>
    <row r="5" spans="1:6" ht="26.25" customHeight="1" x14ac:dyDescent="0.25">
      <c r="A5" s="22" t="s">
        <v>118</v>
      </c>
      <c r="B5" s="23" t="s">
        <v>25</v>
      </c>
      <c r="C5" s="23" t="s">
        <v>26</v>
      </c>
      <c r="D5" s="23" t="s">
        <v>27</v>
      </c>
      <c r="E5" s="23" t="s">
        <v>28</v>
      </c>
      <c r="F5" s="23" t="s">
        <v>119</v>
      </c>
    </row>
    <row r="6" spans="1:6" ht="15" customHeight="1" x14ac:dyDescent="0.25">
      <c r="A6" s="25" t="s">
        <v>37</v>
      </c>
      <c r="B6" s="26"/>
      <c r="C6" s="26"/>
      <c r="D6" s="26"/>
      <c r="E6" s="26"/>
      <c r="F6" s="26"/>
    </row>
    <row r="7" spans="1:6" ht="15" customHeight="1" x14ac:dyDescent="0.25">
      <c r="A7" s="114" t="s">
        <v>38</v>
      </c>
      <c r="B7" s="115"/>
      <c r="C7" s="115"/>
      <c r="D7" s="115"/>
      <c r="E7" s="115"/>
      <c r="F7" s="115"/>
    </row>
    <row r="8" spans="1:6" ht="14.25" customHeight="1" x14ac:dyDescent="0.25">
      <c r="A8" s="81" t="s">
        <v>39</v>
      </c>
      <c r="B8" s="67">
        <f>0.98*'Year 2 P&amp;L'!E8</f>
        <v>1307045.3542868998</v>
      </c>
      <c r="C8" s="67">
        <f>B8*1.002</f>
        <v>1309659.4449954736</v>
      </c>
      <c r="D8" s="67">
        <f>1.029*C8</f>
        <v>1347639.5689003423</v>
      </c>
      <c r="E8" s="67">
        <f>1.058*D8</f>
        <v>1425802.6638965623</v>
      </c>
      <c r="F8" s="67">
        <f>B8+C8+D8+E8</f>
        <v>5390147.0320792785</v>
      </c>
    </row>
    <row r="9" spans="1:6" ht="42.75" customHeight="1" x14ac:dyDescent="0.2">
      <c r="A9" s="116" t="s">
        <v>40</v>
      </c>
      <c r="B9" s="65">
        <f>0.98*'Year 2 P&amp;L'!E9</f>
        <v>18204.267405052145</v>
      </c>
      <c r="C9" s="65">
        <f t="shared" ref="C9:C72" si="0">B9*1.002</f>
        <v>18240.675939862249</v>
      </c>
      <c r="D9" s="65">
        <f t="shared" ref="D9:D72" si="1">1.029*C9</f>
        <v>18769.655542118253</v>
      </c>
      <c r="E9" s="65">
        <f t="shared" ref="E9:E72" si="2">1.058*D9</f>
        <v>19858.295563561114</v>
      </c>
      <c r="F9" s="65">
        <f t="shared" ref="F9:F72" si="3">B9+C9+D9+E9</f>
        <v>75072.894450593769</v>
      </c>
    </row>
    <row r="10" spans="1:6" ht="14.25" customHeight="1" x14ac:dyDescent="0.2">
      <c r="A10" s="71" t="s">
        <v>41</v>
      </c>
      <c r="B10" s="62">
        <f>0.98*'Year 2 P&amp;L'!E10</f>
        <v>0</v>
      </c>
      <c r="C10" s="62">
        <f t="shared" si="0"/>
        <v>0</v>
      </c>
      <c r="D10" s="62">
        <f t="shared" si="1"/>
        <v>0</v>
      </c>
      <c r="E10" s="62">
        <f t="shared" si="2"/>
        <v>0</v>
      </c>
      <c r="F10" s="62">
        <f t="shared" si="3"/>
        <v>0</v>
      </c>
    </row>
    <row r="11" spans="1:6" ht="15" customHeight="1" x14ac:dyDescent="0.25">
      <c r="A11" s="81" t="s">
        <v>42</v>
      </c>
      <c r="B11" s="67">
        <f>0.98*'Year 2 P&amp;L'!E11</f>
        <v>1325249.6216919522</v>
      </c>
      <c r="C11" s="67">
        <f t="shared" si="0"/>
        <v>1327900.1209353362</v>
      </c>
      <c r="D11" s="67">
        <f t="shared" si="1"/>
        <v>1366409.2244424608</v>
      </c>
      <c r="E11" s="67">
        <f t="shared" si="2"/>
        <v>1445660.9594601237</v>
      </c>
      <c r="F11" s="67">
        <f t="shared" si="3"/>
        <v>5465219.9265298722</v>
      </c>
    </row>
    <row r="12" spans="1:6" ht="15" customHeight="1" x14ac:dyDescent="0.25">
      <c r="A12" s="91" t="s">
        <v>43</v>
      </c>
      <c r="B12" s="65">
        <f>0.98*'Year 2 P&amp;L'!E12</f>
        <v>0</v>
      </c>
      <c r="C12" s="65">
        <f t="shared" si="0"/>
        <v>0</v>
      </c>
      <c r="D12" s="65">
        <f t="shared" si="1"/>
        <v>0</v>
      </c>
      <c r="E12" s="65">
        <f t="shared" si="2"/>
        <v>0</v>
      </c>
      <c r="F12" s="65">
        <f t="shared" si="3"/>
        <v>0</v>
      </c>
    </row>
    <row r="13" spans="1:6" ht="14.25" customHeight="1" x14ac:dyDescent="0.2">
      <c r="A13" s="29" t="s">
        <v>44</v>
      </c>
      <c r="B13" s="30">
        <f>0.98*'Year 2 P&amp;L'!E13</f>
        <v>81176.300849441759</v>
      </c>
      <c r="C13" s="30">
        <f t="shared" si="0"/>
        <v>81338.65345114065</v>
      </c>
      <c r="D13" s="30">
        <f t="shared" si="1"/>
        <v>83697.474401223721</v>
      </c>
      <c r="E13" s="30">
        <f t="shared" si="2"/>
        <v>88551.927916494707</v>
      </c>
      <c r="F13" s="30">
        <f t="shared" si="3"/>
        <v>334764.35661830084</v>
      </c>
    </row>
    <row r="14" spans="1:6" ht="14.25" customHeight="1" x14ac:dyDescent="0.2">
      <c r="A14" s="71" t="s">
        <v>45</v>
      </c>
      <c r="B14" s="62">
        <f>0.98*'Year 2 P&amp;L'!E14</f>
        <v>44616.239189260741</v>
      </c>
      <c r="C14" s="62">
        <f t="shared" si="0"/>
        <v>44705.471667639264</v>
      </c>
      <c r="D14" s="62">
        <f t="shared" si="1"/>
        <v>46001.930346000801</v>
      </c>
      <c r="E14" s="62">
        <f t="shared" si="2"/>
        <v>48670.042306068848</v>
      </c>
      <c r="F14" s="62">
        <f t="shared" si="3"/>
        <v>183993.68350896964</v>
      </c>
    </row>
    <row r="15" spans="1:6" ht="15" customHeight="1" x14ac:dyDescent="0.25">
      <c r="A15" s="81" t="s">
        <v>46</v>
      </c>
      <c r="B15" s="67">
        <f>0.98*'Year 2 P&amp;L'!E15</f>
        <v>125792.5400387025</v>
      </c>
      <c r="C15" s="67">
        <f t="shared" si="0"/>
        <v>126044.12511877991</v>
      </c>
      <c r="D15" s="67">
        <f t="shared" si="1"/>
        <v>129699.40474722451</v>
      </c>
      <c r="E15" s="67">
        <f t="shared" si="2"/>
        <v>137221.97022256354</v>
      </c>
      <c r="F15" s="67">
        <f t="shared" si="3"/>
        <v>518758.04012727045</v>
      </c>
    </row>
    <row r="16" spans="1:6" ht="15" customHeight="1" x14ac:dyDescent="0.25">
      <c r="A16" s="81" t="s">
        <v>47</v>
      </c>
      <c r="B16" s="67">
        <f>0.98*'Year 2 P&amp;L'!E16</f>
        <v>1199457.0816532495</v>
      </c>
      <c r="C16" s="67">
        <f t="shared" si="0"/>
        <v>1201855.995816556</v>
      </c>
      <c r="D16" s="67">
        <f t="shared" si="1"/>
        <v>1236709.8196952362</v>
      </c>
      <c r="E16" s="67">
        <f t="shared" si="2"/>
        <v>1308438.98923756</v>
      </c>
      <c r="F16" s="67">
        <f t="shared" si="3"/>
        <v>4946461.8864026014</v>
      </c>
    </row>
    <row r="17" spans="1:6" ht="15" customHeight="1" x14ac:dyDescent="0.25">
      <c r="A17" s="73" t="s">
        <v>48</v>
      </c>
      <c r="B17" s="65">
        <f>0.98*'Year 2 P&amp;L'!E17</f>
        <v>0</v>
      </c>
      <c r="C17" s="65">
        <f t="shared" si="0"/>
        <v>0</v>
      </c>
      <c r="D17" s="65">
        <f t="shared" si="1"/>
        <v>0</v>
      </c>
      <c r="E17" s="65">
        <f t="shared" si="2"/>
        <v>0</v>
      </c>
      <c r="F17" s="65">
        <f t="shared" si="3"/>
        <v>0</v>
      </c>
    </row>
    <row r="18" spans="1:6" ht="14.25" customHeight="1" x14ac:dyDescent="0.2">
      <c r="A18" s="29" t="s">
        <v>49</v>
      </c>
      <c r="B18" s="30">
        <f>0.98*'Year 2 P&amp;L'!E18</f>
        <v>237392.06512021754</v>
      </c>
      <c r="C18" s="30">
        <f t="shared" si="0"/>
        <v>237866.84925045798</v>
      </c>
      <c r="D18" s="30">
        <f t="shared" si="1"/>
        <v>244764.98787872124</v>
      </c>
      <c r="E18" s="30">
        <f t="shared" si="2"/>
        <v>258961.3571756871</v>
      </c>
      <c r="F18" s="30">
        <f t="shared" si="3"/>
        <v>978985.25942508387</v>
      </c>
    </row>
    <row r="19" spans="1:6" ht="14.25" customHeight="1" x14ac:dyDescent="0.2">
      <c r="A19" s="29" t="s">
        <v>50</v>
      </c>
      <c r="B19" s="30">
        <f>0.98*'Year 2 P&amp;L'!E19</f>
        <v>254649.28971229008</v>
      </c>
      <c r="C19" s="30">
        <f t="shared" si="0"/>
        <v>255158.58829171467</v>
      </c>
      <c r="D19" s="30">
        <f t="shared" si="1"/>
        <v>262558.18735217437</v>
      </c>
      <c r="E19" s="30">
        <f t="shared" si="2"/>
        <v>277786.56221860048</v>
      </c>
      <c r="F19" s="30">
        <f t="shared" si="3"/>
        <v>1050152.6275747796</v>
      </c>
    </row>
    <row r="20" spans="1:6" ht="12.75" customHeight="1" x14ac:dyDescent="0.2">
      <c r="A20" s="37"/>
      <c r="B20" s="30">
        <f>0.98*'Year 2 P&amp;L'!E20</f>
        <v>492041.35483250755</v>
      </c>
      <c r="C20" s="30">
        <f t="shared" si="0"/>
        <v>493025.43754217256</v>
      </c>
      <c r="D20" s="30">
        <f t="shared" si="1"/>
        <v>507323.17523089552</v>
      </c>
      <c r="E20" s="30">
        <f t="shared" si="2"/>
        <v>536747.91939428751</v>
      </c>
      <c r="F20" s="30">
        <f t="shared" si="3"/>
        <v>2029137.886999863</v>
      </c>
    </row>
    <row r="21" spans="1:6" ht="14.25" customHeight="1" x14ac:dyDescent="0.2">
      <c r="A21" s="71" t="s">
        <v>51</v>
      </c>
      <c r="B21" s="62">
        <f>0.98*'Year 2 P&amp;L'!E21</f>
        <v>204982.15552047148</v>
      </c>
      <c r="C21" s="62">
        <f t="shared" si="0"/>
        <v>205392.11983151242</v>
      </c>
      <c r="D21" s="62">
        <f t="shared" si="1"/>
        <v>211348.49130662627</v>
      </c>
      <c r="E21" s="62">
        <f t="shared" si="2"/>
        <v>223606.7038024106</v>
      </c>
      <c r="F21" s="62">
        <f t="shared" si="3"/>
        <v>845329.47046102083</v>
      </c>
    </row>
    <row r="22" spans="1:6" ht="15" customHeight="1" x14ac:dyDescent="0.25">
      <c r="A22" s="81" t="s">
        <v>52</v>
      </c>
      <c r="B22" s="67">
        <f>0.98*'Year 2 P&amp;L'!E22</f>
        <v>287059.1993120361</v>
      </c>
      <c r="C22" s="67">
        <f t="shared" si="0"/>
        <v>287633.31771066017</v>
      </c>
      <c r="D22" s="67">
        <f t="shared" si="1"/>
        <v>295974.68392426928</v>
      </c>
      <c r="E22" s="67">
        <f t="shared" si="2"/>
        <v>313141.21559187694</v>
      </c>
      <c r="F22" s="67">
        <f t="shared" si="3"/>
        <v>1183808.4165388425</v>
      </c>
    </row>
    <row r="23" spans="1:6" ht="14.25" customHeight="1" x14ac:dyDescent="0.2">
      <c r="A23" s="85"/>
      <c r="B23" s="87">
        <f>0.98*'Year 2 P&amp;L'!E23</f>
        <v>0</v>
      </c>
      <c r="C23" s="87">
        <f t="shared" si="0"/>
        <v>0</v>
      </c>
      <c r="D23" s="87">
        <f t="shared" si="1"/>
        <v>0</v>
      </c>
      <c r="E23" s="87">
        <f t="shared" si="2"/>
        <v>0</v>
      </c>
      <c r="F23" s="87">
        <f t="shared" si="3"/>
        <v>0</v>
      </c>
    </row>
    <row r="24" spans="1:6" ht="15" customHeight="1" x14ac:dyDescent="0.25">
      <c r="A24" s="66" t="s">
        <v>53</v>
      </c>
      <c r="B24" s="68">
        <f>0.98*'Year 2 P&amp;L'!E24</f>
        <v>912397.88234121352</v>
      </c>
      <c r="C24" s="68">
        <f t="shared" si="0"/>
        <v>914222.67810589599</v>
      </c>
      <c r="D24" s="68">
        <f t="shared" si="1"/>
        <v>940735.13577096688</v>
      </c>
      <c r="E24" s="68">
        <f t="shared" si="2"/>
        <v>995297.77364568296</v>
      </c>
      <c r="F24" s="68">
        <f t="shared" si="3"/>
        <v>3762653.4698637594</v>
      </c>
    </row>
    <row r="25" spans="1:6" ht="15" customHeight="1" x14ac:dyDescent="0.25">
      <c r="A25" s="63" t="s">
        <v>54</v>
      </c>
      <c r="B25" s="65">
        <f>0.98*'Year 2 P&amp;L'!E25</f>
        <v>0</v>
      </c>
      <c r="C25" s="65">
        <f t="shared" si="0"/>
        <v>0</v>
      </c>
      <c r="D25" s="65">
        <f t="shared" si="1"/>
        <v>0</v>
      </c>
      <c r="E25" s="65">
        <f t="shared" si="2"/>
        <v>0</v>
      </c>
      <c r="F25" s="65">
        <f t="shared" si="3"/>
        <v>0</v>
      </c>
    </row>
    <row r="26" spans="1:6" ht="15" customHeight="1" x14ac:dyDescent="0.25">
      <c r="A26" s="35" t="s">
        <v>55</v>
      </c>
      <c r="B26" s="30">
        <f>0.98*'Year 2 P&amp;L'!E26</f>
        <v>0</v>
      </c>
      <c r="C26" s="30">
        <f t="shared" si="0"/>
        <v>0</v>
      </c>
      <c r="D26" s="30">
        <f t="shared" si="1"/>
        <v>0</v>
      </c>
      <c r="E26" s="30">
        <f t="shared" si="2"/>
        <v>0</v>
      </c>
      <c r="F26" s="30">
        <f t="shared" si="3"/>
        <v>0</v>
      </c>
    </row>
    <row r="27" spans="1:6" ht="14.25" customHeight="1" x14ac:dyDescent="0.2">
      <c r="A27" s="29" t="s">
        <v>56</v>
      </c>
      <c r="B27" s="30">
        <f>0.98*'Year 2 P&amp;L'!E27</f>
        <v>2769.5740930692045</v>
      </c>
      <c r="C27" s="30">
        <f t="shared" si="0"/>
        <v>2775.1132412553429</v>
      </c>
      <c r="D27" s="30">
        <f t="shared" si="1"/>
        <v>2855.5915252517475</v>
      </c>
      <c r="E27" s="30">
        <f t="shared" si="2"/>
        <v>3021.2158337163492</v>
      </c>
      <c r="F27" s="30">
        <f t="shared" si="3"/>
        <v>11421.494693292645</v>
      </c>
    </row>
    <row r="28" spans="1:6" ht="14.25" customHeight="1" x14ac:dyDescent="0.2">
      <c r="A28" s="29" t="s">
        <v>57</v>
      </c>
      <c r="B28" s="30">
        <f>0.98*'Year 2 P&amp;L'!E28</f>
        <v>1814.1131217520169</v>
      </c>
      <c r="C28" s="30">
        <f t="shared" si="0"/>
        <v>1817.741347995521</v>
      </c>
      <c r="D28" s="30">
        <f t="shared" si="1"/>
        <v>1870.455847087391</v>
      </c>
      <c r="E28" s="30">
        <f t="shared" si="2"/>
        <v>1978.9422862184597</v>
      </c>
      <c r="F28" s="30">
        <f t="shared" si="3"/>
        <v>7481.2526030533882</v>
      </c>
    </row>
    <row r="29" spans="1:6" ht="14.25" customHeight="1" x14ac:dyDescent="0.2">
      <c r="A29" s="29" t="s">
        <v>58</v>
      </c>
      <c r="B29" s="30">
        <f>0.98*'Year 2 P&amp;L'!E29</f>
        <v>1683.6316675192734</v>
      </c>
      <c r="C29" s="30">
        <f t="shared" si="0"/>
        <v>1686.998930854312</v>
      </c>
      <c r="D29" s="30">
        <f t="shared" si="1"/>
        <v>1735.9218998490869</v>
      </c>
      <c r="E29" s="30">
        <f t="shared" si="2"/>
        <v>1836.605370040334</v>
      </c>
      <c r="F29" s="30">
        <f t="shared" si="3"/>
        <v>6943.1578682630061</v>
      </c>
    </row>
    <row r="30" spans="1:6" ht="14.25" customHeight="1" x14ac:dyDescent="0.2">
      <c r="A30" s="29" t="s">
        <v>59</v>
      </c>
      <c r="B30" s="30">
        <f>0.98*'Year 2 P&amp;L'!E30</f>
        <v>3746.0804602303833</v>
      </c>
      <c r="C30" s="30">
        <f t="shared" si="0"/>
        <v>3753.572621150844</v>
      </c>
      <c r="D30" s="30">
        <f t="shared" si="1"/>
        <v>3862.4262271642183</v>
      </c>
      <c r="E30" s="30">
        <f t="shared" si="2"/>
        <v>4086.4469483397434</v>
      </c>
      <c r="F30" s="30">
        <f t="shared" si="3"/>
        <v>15448.52625688519</v>
      </c>
    </row>
    <row r="31" spans="1:6" ht="14.25" customHeight="1" x14ac:dyDescent="0.2">
      <c r="A31" s="29" t="s">
        <v>60</v>
      </c>
      <c r="B31" s="30">
        <f>0.98*'Year 2 P&amp;L'!E31</f>
        <v>989.13360466757308</v>
      </c>
      <c r="C31" s="30">
        <f t="shared" si="0"/>
        <v>991.11187187690825</v>
      </c>
      <c r="D31" s="30">
        <f t="shared" si="1"/>
        <v>1019.8541161613385</v>
      </c>
      <c r="E31" s="30">
        <f t="shared" si="2"/>
        <v>1079.0056548986963</v>
      </c>
      <c r="F31" s="30">
        <f t="shared" si="3"/>
        <v>4079.1052476045161</v>
      </c>
    </row>
    <row r="32" spans="1:6" ht="14.25" customHeight="1" x14ac:dyDescent="0.2">
      <c r="A32" s="29" t="s">
        <v>61</v>
      </c>
      <c r="B32" s="30">
        <f>0.98*'Year 2 P&amp;L'!E32</f>
        <v>2394.9660470461668</v>
      </c>
      <c r="C32" s="30">
        <f t="shared" si="0"/>
        <v>2399.7559791402591</v>
      </c>
      <c r="D32" s="30">
        <f t="shared" si="1"/>
        <v>2469.3489025353265</v>
      </c>
      <c r="E32" s="30">
        <f t="shared" si="2"/>
        <v>2612.5711388823756</v>
      </c>
      <c r="F32" s="30">
        <f t="shared" si="3"/>
        <v>9876.6420676041271</v>
      </c>
    </row>
    <row r="33" spans="1:6" ht="14.25" customHeight="1" x14ac:dyDescent="0.2">
      <c r="A33" s="71" t="s">
        <v>41</v>
      </c>
      <c r="B33" s="62">
        <f>0.98*'Year 2 P&amp;L'!E33</f>
        <v>0</v>
      </c>
      <c r="C33" s="62">
        <f t="shared" si="0"/>
        <v>0</v>
      </c>
      <c r="D33" s="62">
        <f t="shared" si="1"/>
        <v>0</v>
      </c>
      <c r="E33" s="62">
        <f t="shared" si="2"/>
        <v>0</v>
      </c>
      <c r="F33" s="62">
        <f t="shared" si="3"/>
        <v>0</v>
      </c>
    </row>
    <row r="34" spans="1:6" ht="15" customHeight="1" x14ac:dyDescent="0.25">
      <c r="A34" s="81" t="s">
        <v>62</v>
      </c>
      <c r="B34" s="67">
        <f>0.98*'Year 2 P&amp;L'!E34</f>
        <v>13469.053340154187</v>
      </c>
      <c r="C34" s="67">
        <f t="shared" si="0"/>
        <v>13495.991446834496</v>
      </c>
      <c r="D34" s="67">
        <f t="shared" si="1"/>
        <v>13887.375198792695</v>
      </c>
      <c r="E34" s="67">
        <f t="shared" si="2"/>
        <v>14692.842960322672</v>
      </c>
      <c r="F34" s="67">
        <f t="shared" si="3"/>
        <v>55545.262946104049</v>
      </c>
    </row>
    <row r="35" spans="1:6" ht="15" customHeight="1" x14ac:dyDescent="0.25">
      <c r="A35" s="73" t="s">
        <v>63</v>
      </c>
      <c r="B35" s="65">
        <f>0.98*'Year 2 P&amp;L'!E35</f>
        <v>0</v>
      </c>
      <c r="C35" s="65">
        <f t="shared" si="0"/>
        <v>0</v>
      </c>
      <c r="D35" s="65">
        <f t="shared" si="1"/>
        <v>0</v>
      </c>
      <c r="E35" s="65">
        <f t="shared" si="2"/>
        <v>0</v>
      </c>
      <c r="F35" s="65">
        <f t="shared" si="3"/>
        <v>0</v>
      </c>
    </row>
    <row r="36" spans="1:6" ht="14.25" customHeight="1" x14ac:dyDescent="0.2">
      <c r="A36" s="29" t="s">
        <v>64</v>
      </c>
      <c r="B36" s="30">
        <f>0.98*'Year 2 P&amp;L'!E36</f>
        <v>2622.2563221612686</v>
      </c>
      <c r="C36" s="30">
        <f t="shared" si="0"/>
        <v>2627.5008348055912</v>
      </c>
      <c r="D36" s="30">
        <f t="shared" si="1"/>
        <v>2703.698359014953</v>
      </c>
      <c r="E36" s="30">
        <f t="shared" si="2"/>
        <v>2860.5128638378205</v>
      </c>
      <c r="F36" s="30">
        <f t="shared" si="3"/>
        <v>10813.968379819633</v>
      </c>
    </row>
    <row r="37" spans="1:6" ht="14.25" customHeight="1" x14ac:dyDescent="0.2">
      <c r="A37" s="29" t="s">
        <v>65</v>
      </c>
      <c r="B37" s="30">
        <f>0.98*'Year 2 P&amp;L'!E37</f>
        <v>4124.8975854222199</v>
      </c>
      <c r="C37" s="30">
        <f t="shared" si="0"/>
        <v>4133.1473805930646</v>
      </c>
      <c r="D37" s="30">
        <f t="shared" si="1"/>
        <v>4253.0086546302628</v>
      </c>
      <c r="E37" s="30">
        <f t="shared" si="2"/>
        <v>4499.6831565988186</v>
      </c>
      <c r="F37" s="30">
        <f t="shared" si="3"/>
        <v>17010.736777244365</v>
      </c>
    </row>
    <row r="38" spans="1:6" ht="14.25" customHeight="1" x14ac:dyDescent="0.2">
      <c r="A38" s="29" t="s">
        <v>66</v>
      </c>
      <c r="B38" s="30">
        <f>0.98*'Year 2 P&amp;L'!E38</f>
        <v>2500.1930262661208</v>
      </c>
      <c r="C38" s="30">
        <f t="shared" si="0"/>
        <v>2505.1934123186529</v>
      </c>
      <c r="D38" s="30">
        <f t="shared" si="1"/>
        <v>2577.8440212758937</v>
      </c>
      <c r="E38" s="30">
        <f t="shared" si="2"/>
        <v>2727.3589745098957</v>
      </c>
      <c r="F38" s="30">
        <f t="shared" si="3"/>
        <v>10310.589434370564</v>
      </c>
    </row>
    <row r="39" spans="1:6" ht="14.25" customHeight="1" x14ac:dyDescent="0.2">
      <c r="A39" s="71" t="s">
        <v>41</v>
      </c>
      <c r="B39" s="62">
        <f>0.98*'Year 2 P&amp;L'!E39</f>
        <v>0</v>
      </c>
      <c r="C39" s="62">
        <f t="shared" si="0"/>
        <v>0</v>
      </c>
      <c r="D39" s="62">
        <f t="shared" si="1"/>
        <v>0</v>
      </c>
      <c r="E39" s="62">
        <f t="shared" si="2"/>
        <v>0</v>
      </c>
      <c r="F39" s="62">
        <f t="shared" si="3"/>
        <v>0</v>
      </c>
    </row>
    <row r="40" spans="1:6" ht="15" customHeight="1" x14ac:dyDescent="0.25">
      <c r="A40" s="81" t="s">
        <v>67</v>
      </c>
      <c r="B40" s="67">
        <f>0.98*'Year 2 P&amp;L'!E40</f>
        <v>9247.346933849607</v>
      </c>
      <c r="C40" s="67">
        <f t="shared" si="0"/>
        <v>9265.8416277173055</v>
      </c>
      <c r="D40" s="67">
        <f t="shared" si="1"/>
        <v>9534.5510349211072</v>
      </c>
      <c r="E40" s="67">
        <f t="shared" si="2"/>
        <v>10087.554994946531</v>
      </c>
      <c r="F40" s="67">
        <f t="shared" si="3"/>
        <v>38135.294591434547</v>
      </c>
    </row>
    <row r="41" spans="1:6" ht="15" customHeight="1" x14ac:dyDescent="0.25">
      <c r="A41" s="73" t="s">
        <v>68</v>
      </c>
      <c r="B41" s="65">
        <f>0.98*'Year 2 P&amp;L'!E41</f>
        <v>0</v>
      </c>
      <c r="C41" s="65">
        <f t="shared" si="0"/>
        <v>0</v>
      </c>
      <c r="D41" s="65">
        <f t="shared" si="1"/>
        <v>0</v>
      </c>
      <c r="E41" s="65">
        <f t="shared" si="2"/>
        <v>0</v>
      </c>
      <c r="F41" s="65">
        <f t="shared" si="3"/>
        <v>0</v>
      </c>
    </row>
    <row r="42" spans="1:6" ht="14.25" customHeight="1" x14ac:dyDescent="0.2">
      <c r="A42" s="29" t="s">
        <v>69</v>
      </c>
      <c r="B42" s="30">
        <f>0.98*'Year 2 P&amp;L'!E42</f>
        <v>3657.6897976856217</v>
      </c>
      <c r="C42" s="30">
        <f t="shared" si="0"/>
        <v>3665.0051772809929</v>
      </c>
      <c r="D42" s="30">
        <f t="shared" si="1"/>
        <v>3771.2903274221412</v>
      </c>
      <c r="E42" s="30">
        <f t="shared" si="2"/>
        <v>3990.0251664126258</v>
      </c>
      <c r="F42" s="30">
        <f t="shared" si="3"/>
        <v>15084.010468801382</v>
      </c>
    </row>
    <row r="43" spans="1:6" ht="14.25" customHeight="1" x14ac:dyDescent="0.2">
      <c r="A43" s="29" t="s">
        <v>70</v>
      </c>
      <c r="B43" s="30">
        <f>0.98*'Year 2 P&amp;L'!E43</f>
        <v>13683.716377762896</v>
      </c>
      <c r="C43" s="30">
        <f t="shared" si="0"/>
        <v>13711.083810518421</v>
      </c>
      <c r="D43" s="30">
        <f t="shared" si="1"/>
        <v>14108.705241023454</v>
      </c>
      <c r="E43" s="30">
        <f t="shared" si="2"/>
        <v>14927.010145002814</v>
      </c>
      <c r="F43" s="30">
        <f t="shared" si="3"/>
        <v>56430.515574307588</v>
      </c>
    </row>
    <row r="44" spans="1:6" ht="14.25" customHeight="1" x14ac:dyDescent="0.2">
      <c r="A44" s="29" t="s">
        <v>71</v>
      </c>
      <c r="B44" s="30">
        <f>0.98*'Year 2 P&amp;L'!E44</f>
        <v>2900.0555473019485</v>
      </c>
      <c r="C44" s="30">
        <f t="shared" si="0"/>
        <v>2905.8556583965524</v>
      </c>
      <c r="D44" s="30">
        <f t="shared" si="1"/>
        <v>2990.1254724900523</v>
      </c>
      <c r="E44" s="30">
        <f t="shared" si="2"/>
        <v>3163.5527498944753</v>
      </c>
      <c r="F44" s="30">
        <f t="shared" si="3"/>
        <v>11959.589428083029</v>
      </c>
    </row>
    <row r="45" spans="1:6" ht="14.25" customHeight="1" x14ac:dyDescent="0.2">
      <c r="A45" s="29" t="s">
        <v>72</v>
      </c>
      <c r="B45" s="30">
        <f>0.98*'Year 2 P&amp;L'!E45</f>
        <v>18334.748859284886</v>
      </c>
      <c r="C45" s="30">
        <f t="shared" si="0"/>
        <v>18371.418357003455</v>
      </c>
      <c r="D45" s="30">
        <f t="shared" si="1"/>
        <v>18904.189489356555</v>
      </c>
      <c r="E45" s="30">
        <f t="shared" si="2"/>
        <v>20000.632479739237</v>
      </c>
      <c r="F45" s="30">
        <f t="shared" si="3"/>
        <v>75610.989185384125</v>
      </c>
    </row>
    <row r="46" spans="1:6" ht="14.25" customHeight="1" x14ac:dyDescent="0.2">
      <c r="A46" s="29" t="s">
        <v>73</v>
      </c>
      <c r="B46" s="30">
        <f>0.98*'Year 2 P&amp;L'!E46</f>
        <v>3602.9717684912457</v>
      </c>
      <c r="C46" s="30">
        <f t="shared" si="0"/>
        <v>3610.1777120282281</v>
      </c>
      <c r="D46" s="30">
        <f t="shared" si="1"/>
        <v>3714.8728656770463</v>
      </c>
      <c r="E46" s="30">
        <f t="shared" si="2"/>
        <v>3930.3354918863151</v>
      </c>
      <c r="F46" s="30">
        <f t="shared" si="3"/>
        <v>14858.357838082837</v>
      </c>
    </row>
    <row r="47" spans="1:6" ht="14.25" customHeight="1" x14ac:dyDescent="0.2">
      <c r="A47" s="29" t="s">
        <v>74</v>
      </c>
      <c r="B47" s="30">
        <f>0.98*'Year 2 P&amp;L'!E47</f>
        <v>3173.6456932738301</v>
      </c>
      <c r="C47" s="30">
        <f t="shared" si="0"/>
        <v>3179.9929846603777</v>
      </c>
      <c r="D47" s="30">
        <f t="shared" si="1"/>
        <v>3272.2127812155286</v>
      </c>
      <c r="E47" s="30">
        <f t="shared" si="2"/>
        <v>3462.0011225260296</v>
      </c>
      <c r="F47" s="30">
        <f t="shared" si="3"/>
        <v>13087.852581675766</v>
      </c>
    </row>
    <row r="48" spans="1:6" ht="14.25" customHeight="1" x14ac:dyDescent="0.2">
      <c r="A48" s="29" t="s">
        <v>75</v>
      </c>
      <c r="B48" s="30">
        <f>0.98*'Year 2 P&amp;L'!E48</f>
        <v>4145.9429812662102</v>
      </c>
      <c r="C48" s="30">
        <f t="shared" si="0"/>
        <v>4154.2348672287426</v>
      </c>
      <c r="D48" s="30">
        <f t="shared" si="1"/>
        <v>4274.7076783783759</v>
      </c>
      <c r="E48" s="30">
        <f t="shared" si="2"/>
        <v>4522.640723724322</v>
      </c>
      <c r="F48" s="30">
        <f t="shared" si="3"/>
        <v>17097.52625059765</v>
      </c>
    </row>
    <row r="49" spans="1:6" ht="14.25" customHeight="1" x14ac:dyDescent="0.2">
      <c r="A49" s="29" t="s">
        <v>76</v>
      </c>
      <c r="B49" s="30">
        <f>0.98*'Year 2 P&amp;L'!E49</f>
        <v>3156.8093765986378</v>
      </c>
      <c r="C49" s="30">
        <f t="shared" si="0"/>
        <v>3163.122995351835</v>
      </c>
      <c r="D49" s="30">
        <f t="shared" si="1"/>
        <v>3254.853562217038</v>
      </c>
      <c r="E49" s="30">
        <f t="shared" si="2"/>
        <v>3443.6350688256261</v>
      </c>
      <c r="F49" s="30">
        <f t="shared" si="3"/>
        <v>13018.421002993136</v>
      </c>
    </row>
    <row r="50" spans="1:6" ht="14.25" customHeight="1" x14ac:dyDescent="0.2">
      <c r="A50" s="71" t="s">
        <v>41</v>
      </c>
      <c r="B50" s="62">
        <f>0.98*'Year 2 P&amp;L'!E50</f>
        <v>0</v>
      </c>
      <c r="C50" s="62">
        <f t="shared" si="0"/>
        <v>0</v>
      </c>
      <c r="D50" s="62">
        <f t="shared" si="1"/>
        <v>0</v>
      </c>
      <c r="E50" s="62">
        <f t="shared" si="2"/>
        <v>0</v>
      </c>
      <c r="F50" s="62">
        <f t="shared" si="3"/>
        <v>0</v>
      </c>
    </row>
    <row r="51" spans="1:6" ht="15" customHeight="1" x14ac:dyDescent="0.25">
      <c r="A51" s="81" t="s">
        <v>77</v>
      </c>
      <c r="B51" s="67">
        <f>0.98*'Year 2 P&amp;L'!E51</f>
        <v>52655.580401665269</v>
      </c>
      <c r="C51" s="67">
        <f t="shared" si="0"/>
        <v>52760.891562468598</v>
      </c>
      <c r="D51" s="67">
        <f t="shared" si="1"/>
        <v>54290.957417780184</v>
      </c>
      <c r="E51" s="67">
        <f t="shared" si="2"/>
        <v>57439.832948011441</v>
      </c>
      <c r="F51" s="67">
        <f t="shared" si="3"/>
        <v>217147.26232992549</v>
      </c>
    </row>
    <row r="52" spans="1:6" ht="15" customHeight="1" x14ac:dyDescent="0.25">
      <c r="A52" s="73" t="s">
        <v>78</v>
      </c>
      <c r="B52" s="65">
        <f>0.98*'Year 2 P&amp;L'!E52</f>
        <v>0</v>
      </c>
      <c r="C52" s="65">
        <f t="shared" si="0"/>
        <v>0</v>
      </c>
      <c r="D52" s="65">
        <f t="shared" si="1"/>
        <v>0</v>
      </c>
      <c r="E52" s="65">
        <f t="shared" si="2"/>
        <v>0</v>
      </c>
      <c r="F52" s="65">
        <f t="shared" si="3"/>
        <v>0</v>
      </c>
    </row>
    <row r="53" spans="1:6" ht="14.25" customHeight="1" x14ac:dyDescent="0.2">
      <c r="A53" s="29" t="s">
        <v>79</v>
      </c>
      <c r="B53" s="30">
        <f>0.98*'Year 2 P&amp;L'!E53</f>
        <v>10522.697921995459</v>
      </c>
      <c r="C53" s="30">
        <f t="shared" si="0"/>
        <v>10543.743317839449</v>
      </c>
      <c r="D53" s="30">
        <f t="shared" si="1"/>
        <v>10849.511874056792</v>
      </c>
      <c r="E53" s="30">
        <f t="shared" si="2"/>
        <v>11478.783562752087</v>
      </c>
      <c r="F53" s="30">
        <f t="shared" si="3"/>
        <v>43394.736676643792</v>
      </c>
    </row>
    <row r="54" spans="1:6" ht="14.25" customHeight="1" x14ac:dyDescent="0.2">
      <c r="A54" s="29" t="s">
        <v>80</v>
      </c>
      <c r="B54" s="30">
        <f>0.98*'Year 2 P&amp;L'!E54</f>
        <v>2357.0843345269827</v>
      </c>
      <c r="C54" s="30">
        <f t="shared" si="0"/>
        <v>2361.7985031960366</v>
      </c>
      <c r="D54" s="30">
        <f t="shared" si="1"/>
        <v>2430.2906597887213</v>
      </c>
      <c r="E54" s="30">
        <f t="shared" si="2"/>
        <v>2571.2475180564675</v>
      </c>
      <c r="F54" s="30">
        <f t="shared" si="3"/>
        <v>9720.4210155682085</v>
      </c>
    </row>
    <row r="55" spans="1:6" ht="14.25" customHeight="1" x14ac:dyDescent="0.2">
      <c r="A55" s="29" t="s">
        <v>81</v>
      </c>
      <c r="B55" s="30">
        <f>0.98*'Year 2 P&amp;L'!E55</f>
        <v>3788.1712519183648</v>
      </c>
      <c r="C55" s="30">
        <f t="shared" si="0"/>
        <v>3795.7475944222015</v>
      </c>
      <c r="D55" s="30">
        <f t="shared" si="1"/>
        <v>3905.8242746604451</v>
      </c>
      <c r="E55" s="30">
        <f t="shared" si="2"/>
        <v>4132.362082590751</v>
      </c>
      <c r="F55" s="30">
        <f t="shared" si="3"/>
        <v>15622.105203591762</v>
      </c>
    </row>
    <row r="56" spans="1:6" ht="14.25" customHeight="1" x14ac:dyDescent="0.2">
      <c r="A56" s="29" t="s">
        <v>82</v>
      </c>
      <c r="B56" s="30">
        <f>0.98*'Year 2 P&amp;L'!E56</f>
        <v>1894.0856259591824</v>
      </c>
      <c r="C56" s="30">
        <f t="shared" si="0"/>
        <v>1897.8737972111007</v>
      </c>
      <c r="D56" s="30">
        <f t="shared" si="1"/>
        <v>1952.9121373302225</v>
      </c>
      <c r="E56" s="30">
        <f t="shared" si="2"/>
        <v>2066.1810412953755</v>
      </c>
      <c r="F56" s="30">
        <f t="shared" si="3"/>
        <v>7811.0526017958809</v>
      </c>
    </row>
    <row r="57" spans="1:6" ht="14.25" customHeight="1" x14ac:dyDescent="0.2">
      <c r="A57" s="71" t="s">
        <v>83</v>
      </c>
      <c r="B57" s="62">
        <f>0.98*'Year 2 P&amp;L'!E57</f>
        <v>1052.2697921995459</v>
      </c>
      <c r="C57" s="62">
        <f t="shared" si="0"/>
        <v>1054.3743317839451</v>
      </c>
      <c r="D57" s="62">
        <f t="shared" si="1"/>
        <v>1084.9511874056793</v>
      </c>
      <c r="E57" s="62">
        <f t="shared" si="2"/>
        <v>1147.8783562752087</v>
      </c>
      <c r="F57" s="62">
        <f t="shared" si="3"/>
        <v>4339.4736676643788</v>
      </c>
    </row>
    <row r="58" spans="1:6" ht="15" customHeight="1" x14ac:dyDescent="0.25">
      <c r="A58" s="81" t="s">
        <v>84</v>
      </c>
      <c r="B58" s="67">
        <f>0.98*'Year 2 P&amp;L'!E58</f>
        <v>19614.308926599537</v>
      </c>
      <c r="C58" s="67">
        <f t="shared" si="0"/>
        <v>19653.537544452734</v>
      </c>
      <c r="D58" s="67">
        <f t="shared" si="1"/>
        <v>20223.490133241863</v>
      </c>
      <c r="E58" s="67">
        <f t="shared" si="2"/>
        <v>21396.452560969894</v>
      </c>
      <c r="F58" s="67">
        <f t="shared" si="3"/>
        <v>80887.789165264025</v>
      </c>
    </row>
    <row r="59" spans="1:6" ht="15" customHeight="1" x14ac:dyDescent="0.25">
      <c r="A59" s="73" t="s">
        <v>85</v>
      </c>
      <c r="B59" s="65">
        <f>0.98*'Year 2 P&amp;L'!E59</f>
        <v>0</v>
      </c>
      <c r="C59" s="65">
        <f t="shared" si="0"/>
        <v>0</v>
      </c>
      <c r="D59" s="65">
        <f t="shared" si="1"/>
        <v>0</v>
      </c>
      <c r="E59" s="65">
        <f t="shared" si="2"/>
        <v>0</v>
      </c>
      <c r="F59" s="65">
        <f t="shared" si="3"/>
        <v>0</v>
      </c>
    </row>
    <row r="60" spans="1:6" ht="14.25" customHeight="1" x14ac:dyDescent="0.2">
      <c r="A60" s="29" t="s">
        <v>86</v>
      </c>
      <c r="B60" s="30">
        <f>0.98*'Year 2 P&amp;L'!E60</f>
        <v>2239.2301178006337</v>
      </c>
      <c r="C60" s="30">
        <f t="shared" si="0"/>
        <v>2243.7085780362349</v>
      </c>
      <c r="D60" s="30">
        <f t="shared" si="1"/>
        <v>2308.7761267992855</v>
      </c>
      <c r="E60" s="30">
        <f t="shared" si="2"/>
        <v>2442.6851421536444</v>
      </c>
      <c r="F60" s="30">
        <f t="shared" si="3"/>
        <v>9234.3999647897981</v>
      </c>
    </row>
    <row r="61" spans="1:6" ht="14.25" customHeight="1" x14ac:dyDescent="0.2">
      <c r="A61" s="29" t="s">
        <v>87</v>
      </c>
      <c r="B61" s="30">
        <f>0.98*'Year 2 P&amp;L'!E61</f>
        <v>1367.9507298594099</v>
      </c>
      <c r="C61" s="30">
        <f t="shared" si="0"/>
        <v>1370.6866313191288</v>
      </c>
      <c r="D61" s="30">
        <f t="shared" si="1"/>
        <v>1410.4365436273833</v>
      </c>
      <c r="E61" s="30">
        <f t="shared" si="2"/>
        <v>1492.2418631577716</v>
      </c>
      <c r="F61" s="30">
        <f t="shared" si="3"/>
        <v>5641.3157679636934</v>
      </c>
    </row>
    <row r="62" spans="1:6" ht="14.25" customHeight="1" x14ac:dyDescent="0.2">
      <c r="A62" s="71" t="s">
        <v>88</v>
      </c>
      <c r="B62" s="62">
        <f>0.98*'Year 2 P&amp;L'!E62</f>
        <v>0</v>
      </c>
      <c r="C62" s="62">
        <f t="shared" si="0"/>
        <v>0</v>
      </c>
      <c r="D62" s="62">
        <f t="shared" si="1"/>
        <v>0</v>
      </c>
      <c r="E62" s="62">
        <f t="shared" si="2"/>
        <v>0</v>
      </c>
      <c r="F62" s="62">
        <f t="shared" si="3"/>
        <v>0</v>
      </c>
    </row>
    <row r="63" spans="1:6" ht="15" customHeight="1" x14ac:dyDescent="0.25">
      <c r="A63" s="81" t="s">
        <v>89</v>
      </c>
      <c r="B63" s="67">
        <f>0.98*'Year 2 P&amp;L'!E63</f>
        <v>3607.1808476600431</v>
      </c>
      <c r="C63" s="67">
        <f t="shared" si="0"/>
        <v>3614.395209355363</v>
      </c>
      <c r="D63" s="67">
        <f t="shared" si="1"/>
        <v>3719.2126704266684</v>
      </c>
      <c r="E63" s="67">
        <f t="shared" si="2"/>
        <v>3934.9270053114155</v>
      </c>
      <c r="F63" s="67">
        <f t="shared" si="3"/>
        <v>14875.715732753491</v>
      </c>
    </row>
    <row r="64" spans="1:6" ht="15" customHeight="1" x14ac:dyDescent="0.25">
      <c r="A64" s="73" t="s">
        <v>90</v>
      </c>
      <c r="B64" s="65">
        <f>0.98*'Year 2 P&amp;L'!E64</f>
        <v>0</v>
      </c>
      <c r="C64" s="65">
        <f t="shared" si="0"/>
        <v>0</v>
      </c>
      <c r="D64" s="65">
        <f t="shared" si="1"/>
        <v>0</v>
      </c>
      <c r="E64" s="65">
        <f t="shared" si="2"/>
        <v>0</v>
      </c>
      <c r="F64" s="65">
        <f t="shared" si="3"/>
        <v>0</v>
      </c>
    </row>
    <row r="65" spans="1:6" ht="15" customHeight="1" x14ac:dyDescent="0.25">
      <c r="A65" s="39" t="s">
        <v>91</v>
      </c>
      <c r="B65" s="30">
        <f>0.98*'Year 2 P&amp;L'!E65</f>
        <v>0</v>
      </c>
      <c r="C65" s="30">
        <f t="shared" si="0"/>
        <v>0</v>
      </c>
      <c r="D65" s="30">
        <f t="shared" si="1"/>
        <v>0</v>
      </c>
      <c r="E65" s="30">
        <f t="shared" si="2"/>
        <v>0</v>
      </c>
      <c r="F65" s="30">
        <f t="shared" si="3"/>
        <v>0</v>
      </c>
    </row>
    <row r="66" spans="1:6" ht="14.25" customHeight="1" x14ac:dyDescent="0.2">
      <c r="A66" s="29" t="s">
        <v>92</v>
      </c>
      <c r="B66" s="30">
        <f>0.98*'Year 2 P&amp;L'!E66</f>
        <v>55787.135303251125</v>
      </c>
      <c r="C66" s="30">
        <f t="shared" si="0"/>
        <v>55898.709573857624</v>
      </c>
      <c r="D66" s="30">
        <f t="shared" si="1"/>
        <v>57519.772151499492</v>
      </c>
      <c r="E66" s="30">
        <f t="shared" si="2"/>
        <v>60855.918936286464</v>
      </c>
      <c r="F66" s="30">
        <f t="shared" si="3"/>
        <v>230061.53596489472</v>
      </c>
    </row>
    <row r="67" spans="1:6" ht="14.25" customHeight="1" x14ac:dyDescent="0.2">
      <c r="A67" s="29" t="s">
        <v>93</v>
      </c>
      <c r="B67" s="30">
        <f>0.98*'Year 2 P&amp;L'!E67</f>
        <v>19025.037842967788</v>
      </c>
      <c r="C67" s="30">
        <f t="shared" si="0"/>
        <v>19063.087918653724</v>
      </c>
      <c r="D67" s="30">
        <f t="shared" si="1"/>
        <v>19615.91746829468</v>
      </c>
      <c r="E67" s="30">
        <f t="shared" si="2"/>
        <v>20753.64068145577</v>
      </c>
      <c r="F67" s="30">
        <f t="shared" si="3"/>
        <v>78457.683911371962</v>
      </c>
    </row>
    <row r="68" spans="1:6" ht="14.25" customHeight="1" x14ac:dyDescent="0.2">
      <c r="A68" s="29" t="s">
        <v>94</v>
      </c>
      <c r="B68" s="30">
        <f>0.98*'Year 2 P&amp;L'!E68</f>
        <v>1481.5958674169606</v>
      </c>
      <c r="C68" s="30">
        <f t="shared" si="0"/>
        <v>1484.5590591517946</v>
      </c>
      <c r="D68" s="30">
        <f t="shared" si="1"/>
        <v>1527.6112718671966</v>
      </c>
      <c r="E68" s="30">
        <f t="shared" si="2"/>
        <v>1616.2127256354941</v>
      </c>
      <c r="F68" s="30">
        <f t="shared" si="3"/>
        <v>6109.9789240714463</v>
      </c>
    </row>
    <row r="69" spans="1:6" ht="14.25" customHeight="1" x14ac:dyDescent="0.2">
      <c r="A69" s="29" t="s">
        <v>95</v>
      </c>
      <c r="B69" s="30">
        <f>0.98*'Year 2 P&amp;L'!E69</f>
        <v>0</v>
      </c>
      <c r="C69" s="30">
        <f t="shared" si="0"/>
        <v>0</v>
      </c>
      <c r="D69" s="30">
        <f t="shared" si="1"/>
        <v>0</v>
      </c>
      <c r="E69" s="30">
        <f t="shared" si="2"/>
        <v>0</v>
      </c>
      <c r="F69" s="30">
        <f t="shared" si="3"/>
        <v>0</v>
      </c>
    </row>
    <row r="70" spans="1:6" ht="14.25" customHeight="1" x14ac:dyDescent="0.2">
      <c r="A70" s="71" t="s">
        <v>96</v>
      </c>
      <c r="B70" s="62">
        <f>0.98*'Year 2 P&amp;L'!E70</f>
        <v>1490.014025754557</v>
      </c>
      <c r="C70" s="62">
        <f t="shared" si="0"/>
        <v>1492.9940538060662</v>
      </c>
      <c r="D70" s="62">
        <f t="shared" si="1"/>
        <v>1536.2908813664419</v>
      </c>
      <c r="E70" s="62">
        <f t="shared" si="2"/>
        <v>1625.3957524856955</v>
      </c>
      <c r="F70" s="62">
        <f t="shared" si="3"/>
        <v>6144.6947134127604</v>
      </c>
    </row>
    <row r="71" spans="1:6" ht="15" customHeight="1" x14ac:dyDescent="0.25">
      <c r="A71" s="81" t="s">
        <v>97</v>
      </c>
      <c r="B71" s="67">
        <f>0.98*'Year 2 P&amp;L'!E71</f>
        <v>77783.78303939043</v>
      </c>
      <c r="C71" s="67">
        <f t="shared" si="0"/>
        <v>77939.350605469212</v>
      </c>
      <c r="D71" s="67">
        <f t="shared" si="1"/>
        <v>80199.591773027816</v>
      </c>
      <c r="E71" s="67">
        <f t="shared" si="2"/>
        <v>84851.168095863439</v>
      </c>
      <c r="F71" s="67">
        <f t="shared" si="3"/>
        <v>320773.89351375093</v>
      </c>
    </row>
    <row r="72" spans="1:6" ht="15" customHeight="1" x14ac:dyDescent="0.25">
      <c r="A72" s="79" t="s">
        <v>98</v>
      </c>
      <c r="B72" s="65">
        <f>0.98*'Year 2 P&amp;L'!E72</f>
        <v>0</v>
      </c>
      <c r="C72" s="65">
        <f t="shared" si="0"/>
        <v>0</v>
      </c>
      <c r="D72" s="65">
        <f t="shared" si="1"/>
        <v>0</v>
      </c>
      <c r="E72" s="65">
        <f t="shared" si="2"/>
        <v>0</v>
      </c>
      <c r="F72" s="65">
        <f t="shared" si="3"/>
        <v>0</v>
      </c>
    </row>
    <row r="73" spans="1:6" ht="14.25" customHeight="1" x14ac:dyDescent="0.2">
      <c r="A73" s="29" t="s">
        <v>92</v>
      </c>
      <c r="B73" s="30">
        <f>0.98*'Year 2 P&amp;L'!E73</f>
        <v>505.08950025578201</v>
      </c>
      <c r="C73" s="30">
        <f t="shared" ref="C73:C94" si="4">B73*1.002</f>
        <v>506.0996792562936</v>
      </c>
      <c r="D73" s="30">
        <f t="shared" ref="D73:D94" si="5">1.029*C73</f>
        <v>520.77656995472603</v>
      </c>
      <c r="E73" s="30">
        <f t="shared" ref="E73:E94" si="6">1.058*D73</f>
        <v>550.98161101210019</v>
      </c>
      <c r="F73" s="30">
        <f t="shared" ref="F73:F96" si="7">B73+C73+D73+E73</f>
        <v>2082.9473604789018</v>
      </c>
    </row>
    <row r="74" spans="1:6" ht="14.25" customHeight="1" x14ac:dyDescent="0.2">
      <c r="A74" s="29" t="s">
        <v>93</v>
      </c>
      <c r="B74" s="30">
        <f>0.98*'Year 2 P&amp;L'!E74</f>
        <v>0</v>
      </c>
      <c r="C74" s="30">
        <f t="shared" si="4"/>
        <v>0</v>
      </c>
      <c r="D74" s="30">
        <f t="shared" si="5"/>
        <v>0</v>
      </c>
      <c r="E74" s="30">
        <f t="shared" si="6"/>
        <v>0</v>
      </c>
      <c r="F74" s="30">
        <f t="shared" si="7"/>
        <v>0</v>
      </c>
    </row>
    <row r="75" spans="1:6" ht="14.25" customHeight="1" x14ac:dyDescent="0.2">
      <c r="A75" s="29" t="s">
        <v>94</v>
      </c>
      <c r="B75" s="30">
        <f>0.98*'Year 2 P&amp;L'!E75</f>
        <v>218.87211677750551</v>
      </c>
      <c r="C75" s="30">
        <f t="shared" si="4"/>
        <v>219.30986101106052</v>
      </c>
      <c r="D75" s="30">
        <f t="shared" si="5"/>
        <v>225.66984698038127</v>
      </c>
      <c r="E75" s="30">
        <f t="shared" si="6"/>
        <v>238.75869810524338</v>
      </c>
      <c r="F75" s="30">
        <f t="shared" si="7"/>
        <v>902.61052287419068</v>
      </c>
    </row>
    <row r="76" spans="1:6" ht="14.25" customHeight="1" x14ac:dyDescent="0.2">
      <c r="A76" s="29" t="s">
        <v>95</v>
      </c>
      <c r="B76" s="30">
        <f>0.98*'Year 2 P&amp;L'!E76</f>
        <v>0</v>
      </c>
      <c r="C76" s="30">
        <f t="shared" si="4"/>
        <v>0</v>
      </c>
      <c r="D76" s="30">
        <f t="shared" si="5"/>
        <v>0</v>
      </c>
      <c r="E76" s="30">
        <f t="shared" si="6"/>
        <v>0</v>
      </c>
      <c r="F76" s="30">
        <f t="shared" si="7"/>
        <v>0</v>
      </c>
    </row>
    <row r="77" spans="1:6" ht="14.25" customHeight="1" x14ac:dyDescent="0.2">
      <c r="A77" s="71" t="s">
        <v>96</v>
      </c>
      <c r="B77" s="62">
        <f>0.98*'Year 2 P&amp;L'!E77</f>
        <v>0</v>
      </c>
      <c r="C77" s="62">
        <f t="shared" si="4"/>
        <v>0</v>
      </c>
      <c r="D77" s="62">
        <f t="shared" si="5"/>
        <v>0</v>
      </c>
      <c r="E77" s="62">
        <f t="shared" si="6"/>
        <v>0</v>
      </c>
      <c r="F77" s="62">
        <f t="shared" si="7"/>
        <v>0</v>
      </c>
    </row>
    <row r="78" spans="1:6" ht="15" customHeight="1" x14ac:dyDescent="0.25">
      <c r="A78" s="81" t="s">
        <v>99</v>
      </c>
      <c r="B78" s="67">
        <f>0.98*'Year 2 P&amp;L'!E78</f>
        <v>723.96161703328755</v>
      </c>
      <c r="C78" s="67">
        <f t="shared" si="4"/>
        <v>725.40954026735415</v>
      </c>
      <c r="D78" s="67">
        <f t="shared" si="5"/>
        <v>746.44641693510732</v>
      </c>
      <c r="E78" s="67">
        <f t="shared" si="6"/>
        <v>789.7403091173436</v>
      </c>
      <c r="F78" s="67">
        <f t="shared" si="7"/>
        <v>2985.5578833530926</v>
      </c>
    </row>
    <row r="79" spans="1:6" ht="14.25" customHeight="1" x14ac:dyDescent="0.2">
      <c r="A79" s="104" t="s">
        <v>100</v>
      </c>
      <c r="B79" s="87">
        <f>0.98*'Year 2 P&amp;L'!E79</f>
        <v>0</v>
      </c>
      <c r="C79" s="87">
        <f t="shared" si="4"/>
        <v>0</v>
      </c>
      <c r="D79" s="87">
        <f t="shared" si="5"/>
        <v>0</v>
      </c>
      <c r="E79" s="87">
        <f t="shared" si="6"/>
        <v>0</v>
      </c>
      <c r="F79" s="87">
        <f t="shared" si="7"/>
        <v>0</v>
      </c>
    </row>
    <row r="80" spans="1:6" ht="15" customHeight="1" x14ac:dyDescent="0.25">
      <c r="A80" s="81" t="s">
        <v>101</v>
      </c>
      <c r="B80" s="67">
        <f>0.98*'Year 2 P&amp;L'!E80</f>
        <v>78507.744656423718</v>
      </c>
      <c r="C80" s="67">
        <f t="shared" si="4"/>
        <v>78664.760145736567</v>
      </c>
      <c r="D80" s="67">
        <f t="shared" si="5"/>
        <v>80946.038189962914</v>
      </c>
      <c r="E80" s="67">
        <f t="shared" si="6"/>
        <v>85640.908404980772</v>
      </c>
      <c r="F80" s="67">
        <f t="shared" si="7"/>
        <v>323759.45139710396</v>
      </c>
    </row>
    <row r="81" spans="1:6" ht="15" customHeight="1" x14ac:dyDescent="0.25">
      <c r="A81" s="73" t="s">
        <v>102</v>
      </c>
      <c r="B81" s="65">
        <f>0.98*'Year 2 P&amp;L'!E81</f>
        <v>0</v>
      </c>
      <c r="C81" s="65">
        <f t="shared" si="4"/>
        <v>0</v>
      </c>
      <c r="D81" s="65">
        <f t="shared" si="5"/>
        <v>0</v>
      </c>
      <c r="E81" s="65">
        <f t="shared" si="6"/>
        <v>0</v>
      </c>
      <c r="F81" s="65">
        <f t="shared" si="7"/>
        <v>0</v>
      </c>
    </row>
    <row r="82" spans="1:6" ht="14.25" customHeight="1" x14ac:dyDescent="0.2">
      <c r="A82" s="29" t="s">
        <v>103</v>
      </c>
      <c r="B82" s="30">
        <f>0.98*'Year 2 P&amp;L'!E82</f>
        <v>5278.185277672922</v>
      </c>
      <c r="C82" s="30">
        <f t="shared" si="4"/>
        <v>5288.7416482282679</v>
      </c>
      <c r="D82" s="30">
        <f t="shared" si="5"/>
        <v>5442.1151560268872</v>
      </c>
      <c r="E82" s="30">
        <f t="shared" si="6"/>
        <v>5757.757835076447</v>
      </c>
      <c r="F82" s="30">
        <f t="shared" si="7"/>
        <v>21766.799917004522</v>
      </c>
    </row>
    <row r="83" spans="1:6" ht="14.25" customHeight="1" x14ac:dyDescent="0.2">
      <c r="A83" s="29" t="s">
        <v>104</v>
      </c>
      <c r="B83" s="30">
        <f>0.98*'Year 2 P&amp;L'!E83</f>
        <v>399.86252103582746</v>
      </c>
      <c r="C83" s="30">
        <f t="shared" si="4"/>
        <v>400.66224607789911</v>
      </c>
      <c r="D83" s="30">
        <f t="shared" si="5"/>
        <v>412.28145121415815</v>
      </c>
      <c r="E83" s="30">
        <f t="shared" si="6"/>
        <v>436.19377538457934</v>
      </c>
      <c r="F83" s="30">
        <f t="shared" si="7"/>
        <v>1648.9999937124639</v>
      </c>
    </row>
    <row r="84" spans="1:6" ht="14.25" customHeight="1" x14ac:dyDescent="0.2">
      <c r="A84" s="29" t="s">
        <v>105</v>
      </c>
      <c r="B84" s="30">
        <f>0.98*'Year 2 P&amp;L'!E84</f>
        <v>10787.869909629744</v>
      </c>
      <c r="C84" s="30">
        <f t="shared" si="4"/>
        <v>10809.445649449004</v>
      </c>
      <c r="D84" s="30">
        <f t="shared" si="5"/>
        <v>11122.919573283025</v>
      </c>
      <c r="E84" s="30">
        <f t="shared" si="6"/>
        <v>11768.048908533441</v>
      </c>
      <c r="F84" s="30">
        <f t="shared" si="7"/>
        <v>44488.284040895218</v>
      </c>
    </row>
    <row r="85" spans="1:6" ht="14.25" customHeight="1" x14ac:dyDescent="0.2">
      <c r="A85" s="29" t="s">
        <v>106</v>
      </c>
      <c r="B85" s="30">
        <f>0.98*'Year 2 P&amp;L'!E85</f>
        <v>2479.1476304221296</v>
      </c>
      <c r="C85" s="30">
        <f t="shared" si="4"/>
        <v>2484.105925682974</v>
      </c>
      <c r="D85" s="30">
        <f t="shared" si="5"/>
        <v>2556.1449975277801</v>
      </c>
      <c r="E85" s="30">
        <f t="shared" si="6"/>
        <v>2704.4014073843914</v>
      </c>
      <c r="F85" s="30">
        <f t="shared" si="7"/>
        <v>10223.799961017276</v>
      </c>
    </row>
    <row r="86" spans="1:6" ht="14.25" customHeight="1" x14ac:dyDescent="0.2">
      <c r="A86" s="29" t="s">
        <v>107</v>
      </c>
      <c r="B86" s="30">
        <f>0.98*'Year 2 P&amp;L'!E86</f>
        <v>3304.1271475065741</v>
      </c>
      <c r="C86" s="30">
        <f t="shared" si="4"/>
        <v>3310.7354018015872</v>
      </c>
      <c r="D86" s="30">
        <f t="shared" si="5"/>
        <v>3406.7467284538329</v>
      </c>
      <c r="E86" s="30">
        <f t="shared" si="6"/>
        <v>3604.3380387041552</v>
      </c>
      <c r="F86" s="30">
        <f t="shared" si="7"/>
        <v>13625.94731646615</v>
      </c>
    </row>
    <row r="87" spans="1:6" ht="14.25" customHeight="1" x14ac:dyDescent="0.2">
      <c r="A87" s="29" t="s">
        <v>108</v>
      </c>
      <c r="B87" s="30">
        <f>0.98*'Year 2 P&amp;L'!E87</f>
        <v>2925.3100223147376</v>
      </c>
      <c r="C87" s="30">
        <f t="shared" si="4"/>
        <v>2931.1606423593671</v>
      </c>
      <c r="D87" s="30">
        <f t="shared" si="5"/>
        <v>3016.1643009877885</v>
      </c>
      <c r="E87" s="30">
        <f t="shared" si="6"/>
        <v>3191.1018304450804</v>
      </c>
      <c r="F87" s="30">
        <f t="shared" si="7"/>
        <v>12063.736796106974</v>
      </c>
    </row>
    <row r="88" spans="1:6" ht="14.25" customHeight="1" x14ac:dyDescent="0.2">
      <c r="A88" s="29" t="s">
        <v>109</v>
      </c>
      <c r="B88" s="30">
        <f>0.98*'Year 2 P&amp;L'!E88</f>
        <v>993.34268383637129</v>
      </c>
      <c r="C88" s="30">
        <f t="shared" si="4"/>
        <v>995.32936920404404</v>
      </c>
      <c r="D88" s="30">
        <f t="shared" si="5"/>
        <v>1024.1939209109612</v>
      </c>
      <c r="E88" s="30">
        <f t="shared" si="6"/>
        <v>1083.597168323797</v>
      </c>
      <c r="F88" s="30">
        <f t="shared" si="7"/>
        <v>4096.4631422751736</v>
      </c>
    </row>
    <row r="89" spans="1:6" ht="14.25" customHeight="1" x14ac:dyDescent="0.2">
      <c r="A89" s="71" t="s">
        <v>110</v>
      </c>
      <c r="B89" s="62">
        <f>0.98*'Year 2 P&amp;L'!E89</f>
        <v>2277.1118303198173</v>
      </c>
      <c r="C89" s="62">
        <f t="shared" si="4"/>
        <v>2281.666053980457</v>
      </c>
      <c r="D89" s="62">
        <f t="shared" si="5"/>
        <v>2347.8343695458902</v>
      </c>
      <c r="E89" s="62">
        <f t="shared" si="6"/>
        <v>2484.0087629795521</v>
      </c>
      <c r="F89" s="62">
        <f t="shared" si="7"/>
        <v>9390.6210168257167</v>
      </c>
    </row>
    <row r="90" spans="1:6" ht="15" customHeight="1" x14ac:dyDescent="0.25">
      <c r="A90" s="81" t="s">
        <v>111</v>
      </c>
      <c r="B90" s="67">
        <f>0.98*'Year 2 P&amp;L'!E90</f>
        <v>28444.957022738126</v>
      </c>
      <c r="C90" s="67">
        <f t="shared" si="4"/>
        <v>28501.846936783604</v>
      </c>
      <c r="D90" s="67">
        <f t="shared" si="5"/>
        <v>29328.400497950326</v>
      </c>
      <c r="E90" s="67">
        <f t="shared" si="6"/>
        <v>31029.447726831448</v>
      </c>
      <c r="F90" s="67">
        <f t="shared" si="7"/>
        <v>117304.6521843035</v>
      </c>
    </row>
    <row r="91" spans="1:6" ht="15" customHeight="1" x14ac:dyDescent="0.25">
      <c r="A91" s="73" t="s">
        <v>112</v>
      </c>
      <c r="B91" s="65">
        <f>0.98*'Year 2 P&amp;L'!E91</f>
        <v>0</v>
      </c>
      <c r="C91" s="65">
        <f t="shared" si="4"/>
        <v>0</v>
      </c>
      <c r="D91" s="65">
        <f t="shared" si="5"/>
        <v>0</v>
      </c>
      <c r="E91" s="65">
        <f t="shared" si="6"/>
        <v>0</v>
      </c>
      <c r="F91" s="65">
        <f t="shared" si="7"/>
        <v>0</v>
      </c>
    </row>
    <row r="92" spans="1:6" ht="14.25" customHeight="1" x14ac:dyDescent="0.2">
      <c r="A92" s="59" t="s">
        <v>125</v>
      </c>
      <c r="B92" s="30">
        <f>0.98*'Year 2 P&amp;L'!E92</f>
        <v>1506.8503424297498</v>
      </c>
      <c r="C92" s="30">
        <f t="shared" si="4"/>
        <v>1509.8640431146093</v>
      </c>
      <c r="D92" s="30">
        <f t="shared" si="5"/>
        <v>1553.6501003649328</v>
      </c>
      <c r="E92" s="30">
        <f t="shared" si="6"/>
        <v>1643.761806186099</v>
      </c>
      <c r="F92" s="30">
        <f t="shared" si="7"/>
        <v>6214.1262920953905</v>
      </c>
    </row>
    <row r="93" spans="1:6" ht="14.25" customHeight="1" x14ac:dyDescent="0.2">
      <c r="A93" s="105" t="s">
        <v>129</v>
      </c>
      <c r="B93" s="62">
        <f>0.98*'Year 2 P&amp;L'!E93</f>
        <v>11280.33217237913</v>
      </c>
      <c r="C93" s="62">
        <f t="shared" si="4"/>
        <v>11302.89283672389</v>
      </c>
      <c r="D93" s="62">
        <f t="shared" si="5"/>
        <v>11630.676728988881</v>
      </c>
      <c r="E93" s="62">
        <f t="shared" si="6"/>
        <v>12305.255979270238</v>
      </c>
      <c r="F93" s="62">
        <f t="shared" si="7"/>
        <v>46519.157717362141</v>
      </c>
    </row>
    <row r="94" spans="1:6" ht="15" customHeight="1" x14ac:dyDescent="0.25">
      <c r="A94" s="81" t="s">
        <v>113</v>
      </c>
      <c r="B94" s="67">
        <f>0.98*'Year 2 P&amp;L'!E94</f>
        <v>12787.182514808879</v>
      </c>
      <c r="C94" s="67">
        <f t="shared" si="4"/>
        <v>12812.756879838496</v>
      </c>
      <c r="D94" s="67">
        <f t="shared" si="5"/>
        <v>13184.326829353811</v>
      </c>
      <c r="E94" s="67">
        <f t="shared" si="6"/>
        <v>13949.017785456334</v>
      </c>
      <c r="F94" s="67">
        <f t="shared" si="7"/>
        <v>52733.284009457522</v>
      </c>
    </row>
    <row r="95" spans="1:6" ht="15" customHeight="1" x14ac:dyDescent="0.25">
      <c r="A95" s="112" t="s">
        <v>114</v>
      </c>
      <c r="B95" s="113">
        <f>B34+B40+B51+B58+B63+B80+B90+B94</f>
        <v>218333.35464389934</v>
      </c>
      <c r="C95" s="113">
        <f t="shared" ref="C95:F95" si="8">C34+C40+C51+C58+C63+C80+C90+C94</f>
        <v>218770.02135318719</v>
      </c>
      <c r="D95" s="113">
        <f t="shared" si="8"/>
        <v>225114.35197242958</v>
      </c>
      <c r="E95" s="113">
        <f t="shared" si="8"/>
        <v>238170.9843868305</v>
      </c>
      <c r="F95" s="113">
        <f t="shared" si="8"/>
        <v>900388.71235634666</v>
      </c>
    </row>
    <row r="96" spans="1:6" ht="15.75" customHeight="1" thickBot="1" x14ac:dyDescent="0.3">
      <c r="A96" s="38" t="s">
        <v>115</v>
      </c>
      <c r="B96" s="60">
        <f>B24-B95</f>
        <v>694064.52769731416</v>
      </c>
      <c r="C96" s="60">
        <f t="shared" ref="C96:F96" si="9">C24-C95</f>
        <v>695452.65675270883</v>
      </c>
      <c r="D96" s="60">
        <f t="shared" si="9"/>
        <v>715620.78379853733</v>
      </c>
      <c r="E96" s="60">
        <f t="shared" si="9"/>
        <v>757126.78925885248</v>
      </c>
      <c r="F96" s="41"/>
    </row>
    <row r="97" spans="1:9" ht="30.75" customHeight="1" thickBot="1" x14ac:dyDescent="0.3">
      <c r="A97" s="42" t="s">
        <v>116</v>
      </c>
      <c r="B97" s="117">
        <f>SUM(B96:E96)</f>
        <v>2862264.7575074127</v>
      </c>
      <c r="C97" s="43">
        <v>0</v>
      </c>
      <c r="D97" s="43">
        <v>0</v>
      </c>
      <c r="E97" s="43">
        <v>0</v>
      </c>
      <c r="F97" s="44">
        <v>0</v>
      </c>
      <c r="I97" s="54" t="s">
        <v>130</v>
      </c>
    </row>
  </sheetData>
  <mergeCells count="1">
    <mergeCell ref="A4:F4"/>
  </mergeCells>
  <pageMargins left="0.15" right="0.15" top="0.75" bottom="0.5" header="0.5" footer="0.5"/>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Export Summary</vt:lpstr>
      <vt:lpstr>Questions</vt:lpstr>
      <vt:lpstr>12month P&amp;L,Yr 1</vt:lpstr>
      <vt:lpstr>Year 2 P&amp;L</vt:lpstr>
      <vt:lpstr>Year 3 P&amp;L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Denys</dc:creator>
  <cp:lastModifiedBy>Prof Scofied</cp:lastModifiedBy>
  <dcterms:created xsi:type="dcterms:W3CDTF">2019-03-07T14:43:30Z</dcterms:created>
  <dcterms:modified xsi:type="dcterms:W3CDTF">2019-03-07T17:04:27Z</dcterms:modified>
</cp:coreProperties>
</file>