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Desktop files\"/>
    </mc:Choice>
  </mc:AlternateContent>
  <bookViews>
    <workbookView xWindow="0" yWindow="0" windowWidth="20490" windowHeight="7605" activeTab="3"/>
  </bookViews>
  <sheets>
    <sheet name="Q1" sheetId="1" r:id="rId1"/>
    <sheet name="Q2" sheetId="2" r:id="rId2"/>
    <sheet name="Q3" sheetId="3" r:id="rId3"/>
    <sheet name="Q4" sheetId="4" r:id="rId4"/>
    <sheet name="Q5" sheetId="5" r:id="rId5"/>
    <sheet name="Q6" sheetId="6" r:id="rId6"/>
    <sheet name="Q7" sheetId="7" r:id="rId7"/>
    <sheet name="Q8" sheetId="8" r:id="rId8"/>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10" i="8" l="1"/>
  <c r="E8" i="8"/>
  <c r="I8" i="8" s="1"/>
  <c r="E9" i="8"/>
  <c r="I9" i="8" s="1"/>
  <c r="E10" i="8"/>
  <c r="I10" i="8" s="1"/>
  <c r="E11" i="8"/>
  <c r="G11" i="8" s="1"/>
  <c r="E12" i="8"/>
  <c r="G12" i="8" s="1"/>
  <c r="E7" i="8"/>
  <c r="I7" i="8" s="1"/>
  <c r="E7" i="7"/>
  <c r="E5" i="7"/>
  <c r="E9" i="5"/>
  <c r="F9" i="5" s="1"/>
  <c r="E10" i="5"/>
  <c r="F10" i="5" s="1"/>
  <c r="E11" i="5"/>
  <c r="F11" i="5" s="1"/>
  <c r="E8" i="5"/>
  <c r="F8" i="5" s="1"/>
  <c r="F13" i="5" s="1"/>
  <c r="G25" i="4"/>
  <c r="F22" i="4"/>
  <c r="G22" i="4" s="1"/>
  <c r="F23" i="4"/>
  <c r="G23" i="4" s="1"/>
  <c r="F24" i="4"/>
  <c r="G24" i="4" s="1"/>
  <c r="F25" i="4"/>
  <c r="F21" i="4"/>
  <c r="G21" i="4" s="1"/>
  <c r="F4" i="4"/>
  <c r="F5" i="4" s="1"/>
  <c r="F6" i="4" s="1"/>
  <c r="F7" i="4" s="1"/>
  <c r="F8" i="4" s="1"/>
  <c r="E9" i="3"/>
  <c r="E8" i="3"/>
  <c r="F9" i="3"/>
  <c r="F8" i="3"/>
  <c r="G11" i="2"/>
  <c r="G12" i="2" s="1"/>
  <c r="G17" i="2" s="1"/>
  <c r="F11" i="2"/>
  <c r="F12" i="2" s="1"/>
  <c r="F17" i="2" s="1"/>
  <c r="H10" i="2"/>
  <c r="G6" i="2"/>
  <c r="G7" i="2" s="1"/>
  <c r="G16" i="2" s="1"/>
  <c r="F6" i="2"/>
  <c r="F7" i="2" s="1"/>
  <c r="F16" i="2" s="1"/>
  <c r="H5" i="2"/>
  <c r="G6" i="1"/>
  <c r="F6" i="1"/>
  <c r="E6" i="1"/>
  <c r="E5" i="1"/>
  <c r="E7" i="1" s="1"/>
  <c r="D10" i="1" s="1"/>
  <c r="F5" i="1"/>
  <c r="G5" i="1"/>
  <c r="D5" i="1"/>
  <c r="I12" i="8" l="1"/>
  <c r="G7" i="8"/>
  <c r="G13" i="8" s="1"/>
  <c r="G15" i="8" s="1"/>
  <c r="G9" i="8"/>
  <c r="I11" i="8"/>
  <c r="I13" i="8" s="1"/>
  <c r="I15" i="8" s="1"/>
  <c r="G8" i="8"/>
  <c r="G26" i="4"/>
  <c r="G28" i="4" s="1"/>
  <c r="G7" i="1"/>
  <c r="D12" i="1" s="1"/>
  <c r="F7" i="1"/>
  <c r="D11" i="1" s="1"/>
</calcChain>
</file>

<file path=xl/sharedStrings.xml><?xml version="1.0" encoding="utf-8"?>
<sst xmlns="http://schemas.openxmlformats.org/spreadsheetml/2006/main" count="166" uniqueCount="121">
  <si>
    <t>Month</t>
  </si>
  <si>
    <t>Revenue</t>
  </si>
  <si>
    <t>Total Collection</t>
  </si>
  <si>
    <t>70% collection for previous month</t>
  </si>
  <si>
    <t>30%collection for current month</t>
  </si>
  <si>
    <t>Q1</t>
  </si>
  <si>
    <t>Q2</t>
  </si>
  <si>
    <t>Engraving</t>
  </si>
  <si>
    <t>Number of employees</t>
  </si>
  <si>
    <t>Anticipated machine hours</t>
  </si>
  <si>
    <t>Collection summary</t>
  </si>
  <si>
    <t>Total cost</t>
  </si>
  <si>
    <t>Basis of apportioning</t>
  </si>
  <si>
    <t>Moulding</t>
  </si>
  <si>
    <t>Total</t>
  </si>
  <si>
    <t>Apportioning rate</t>
  </si>
  <si>
    <t>Summary</t>
  </si>
  <si>
    <t>Based on</t>
  </si>
  <si>
    <t>a)</t>
  </si>
  <si>
    <t>b)</t>
  </si>
  <si>
    <t>Since the budget is for the personnel department which deals with employees, it would be more appropriate that the company apportions the budget using the number of employees in the departments.</t>
  </si>
  <si>
    <t>Industrial</t>
  </si>
  <si>
    <t>Residential</t>
  </si>
  <si>
    <t>Type of rake</t>
  </si>
  <si>
    <t>Selling price</t>
  </si>
  <si>
    <t>Margin</t>
  </si>
  <si>
    <t>Percentage profit margin</t>
  </si>
  <si>
    <t>By increasing available hours from 800 to 1,000, this represents a 25% increase, Production of the industrial rakes will by the same percentage. Although the contribution margin will remain at 39%, the company will make more profit in monetary terms due to the increased sales. Assuming that the company can still sell all that it produces with 1,000 labour hours per week.</t>
  </si>
  <si>
    <t>Variable cost</t>
  </si>
  <si>
    <t>Percentage profit markup</t>
  </si>
  <si>
    <t>The company should concentrate on producing the industrial rakes as they have a better margin of 39% compared to the residential ones which have a profit margin of 29%. The same industrial rakes have also a better markup of 64% compared to the residential rakes with a markup of 40%. This is also by considering that the company can sell all what it produces.</t>
  </si>
  <si>
    <t>Q3</t>
  </si>
  <si>
    <t>Q4</t>
  </si>
  <si>
    <t>Year</t>
  </si>
  <si>
    <t>Cashflows</t>
  </si>
  <si>
    <t>Cumulative cashflows</t>
  </si>
  <si>
    <t>Recovery year</t>
  </si>
  <si>
    <t>Payback period</t>
  </si>
  <si>
    <t>Full years</t>
  </si>
  <si>
    <t>=</t>
  </si>
  <si>
    <t>Portion of year 4</t>
  </si>
  <si>
    <t>Total recovery period</t>
  </si>
  <si>
    <t>=3+0.03</t>
  </si>
  <si>
    <t>PVIF20%,n years</t>
  </si>
  <si>
    <t>PV</t>
  </si>
  <si>
    <t>Total PV</t>
  </si>
  <si>
    <t>Less IO</t>
  </si>
  <si>
    <t>NPV</t>
  </si>
  <si>
    <t>The company has a negative net present value of $-75,077</t>
  </si>
  <si>
    <t>580,000-560,000</t>
  </si>
  <si>
    <t>Q5</t>
  </si>
  <si>
    <t>Sales budget</t>
  </si>
  <si>
    <t>Quarters</t>
  </si>
  <si>
    <t>First</t>
  </si>
  <si>
    <t>Second</t>
  </si>
  <si>
    <t>Third</t>
  </si>
  <si>
    <t>Fourth</t>
  </si>
  <si>
    <t>No. of tours</t>
  </si>
  <si>
    <t>2019 Sales</t>
  </si>
  <si>
    <t>Yr 2018</t>
  </si>
  <si>
    <t>Yr 2019</t>
  </si>
  <si>
    <t>Total 2019 Sales Budget</t>
  </si>
  <si>
    <t>Break even analysis</t>
  </si>
  <si>
    <t>Fixed costs</t>
  </si>
  <si>
    <t>Fixed cost</t>
  </si>
  <si>
    <t>1-0.52</t>
  </si>
  <si>
    <t>Break even sales volume</t>
  </si>
  <si>
    <t>Selling price - Variable cost</t>
  </si>
  <si>
    <t>Break even sales</t>
  </si>
  <si>
    <t>Profit= Sales-Fixed cost - Variable cost</t>
  </si>
  <si>
    <t>Profit</t>
  </si>
  <si>
    <t>Sales</t>
  </si>
  <si>
    <t>X</t>
  </si>
  <si>
    <t>0.52X</t>
  </si>
  <si>
    <t>= 165,000</t>
  </si>
  <si>
    <t>24,000+79,200 = 0.48X</t>
  </si>
  <si>
    <t>24,000 = X - 79,200 - 0.52X</t>
  </si>
  <si>
    <t>103,200 = 0.48X</t>
  </si>
  <si>
    <t>X = 215,000</t>
  </si>
  <si>
    <r>
      <t>Sales for a target monthly profit of 24,000 is</t>
    </r>
    <r>
      <rPr>
        <b/>
        <u val="double"/>
        <sz val="12"/>
        <color theme="1"/>
        <rFont val="Century"/>
        <family val="1"/>
      </rPr>
      <t xml:space="preserve"> 215,000</t>
    </r>
  </si>
  <si>
    <t>=0.52(240,000)</t>
  </si>
  <si>
    <t>X = 240,000 - 79,200 - 124,800</t>
  </si>
  <si>
    <t>X = 36,000</t>
  </si>
  <si>
    <r>
      <t xml:space="preserve">Profit at the anticipated sales of $240,000 is </t>
    </r>
    <r>
      <rPr>
        <b/>
        <u val="double"/>
        <sz val="12"/>
        <color theme="1"/>
        <rFont val="Century"/>
        <family val="1"/>
      </rPr>
      <t>$36,000</t>
    </r>
  </si>
  <si>
    <t>Q6</t>
  </si>
  <si>
    <t>c)</t>
  </si>
  <si>
    <t>Expexcted sales units</t>
  </si>
  <si>
    <t>Variable cost per unit</t>
  </si>
  <si>
    <t>Total variable cost</t>
  </si>
  <si>
    <t>Total Revenue</t>
  </si>
  <si>
    <t>Price per unit</t>
  </si>
  <si>
    <t>Total fixed cost</t>
  </si>
  <si>
    <t>Profit = 37,200 - 20,448 - 14800</t>
  </si>
  <si>
    <t>Profit = $1,952</t>
  </si>
  <si>
    <t>Margin of safety calculation</t>
  </si>
  <si>
    <t>Break even</t>
  </si>
  <si>
    <t>12 - 4.8</t>
  </si>
  <si>
    <t>= 2,840 Units</t>
  </si>
  <si>
    <t>Current sales - Break even sales</t>
  </si>
  <si>
    <t>Current sales</t>
  </si>
  <si>
    <t>3,100 - 2,840</t>
  </si>
  <si>
    <t>= 0.0838</t>
  </si>
  <si>
    <t>Margin of safety (Units)</t>
  </si>
  <si>
    <t>Margin of safety (Dollars)</t>
  </si>
  <si>
    <t>=0.0839(12)</t>
  </si>
  <si>
    <t>= $1.0068</t>
  </si>
  <si>
    <t>Q7</t>
  </si>
  <si>
    <t>Q8</t>
  </si>
  <si>
    <t>Net Present value</t>
  </si>
  <si>
    <t>Cashflow</t>
  </si>
  <si>
    <t>PVIF10%, nYears</t>
  </si>
  <si>
    <t>Machine B</t>
  </si>
  <si>
    <t>Machine A</t>
  </si>
  <si>
    <t>Total PVs</t>
  </si>
  <si>
    <t>NPVs</t>
  </si>
  <si>
    <t>Machine</t>
  </si>
  <si>
    <t>A</t>
  </si>
  <si>
    <t>B</t>
  </si>
  <si>
    <t>Which machine should be purchased</t>
  </si>
  <si>
    <t>Brown shoe company should invest in Machine B because it has a higher net present value. This means that it will cause a more increase in the value of the company compared to Machine A.</t>
  </si>
  <si>
    <t>=3.03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</si>
</sst>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_-* #,##0_-;\-* #,##0_-;_-* &quot;-&quot;??_-;_-@_-"/>
  </numFmts>
  <fonts count="4" x14ac:knownFonts="1">
    <font>
      <sz val="12"/>
      <color theme="1"/>
      <name val="Century"/>
      <family val="2"/>
    </font>
    <font>
      <sz val="12"/>
      <color theme="1"/>
      <name val="Century"/>
      <family val="2"/>
    </font>
    <font>
      <b/>
      <sz val="12"/>
      <color theme="1"/>
      <name val="Century"/>
      <family val="1"/>
    </font>
    <font>
      <b/>
      <u val="double"/>
      <sz val="12"/>
      <color theme="1"/>
      <name val="Century"/>
      <family val="1"/>
    </font>
  </fonts>
  <fills count="2">
    <fill>
      <patternFill patternType="none"/>
    </fill>
    <fill>
      <patternFill patternType="gray125"/>
    </fill>
  </fills>
  <borders count="17">
    <border>
      <left/>
      <right/>
      <top/>
      <bottom/>
      <diagonal/>
    </border>
    <border>
      <left/>
      <right/>
      <top style="thin">
        <color indexed="64"/>
      </top>
      <bottom style="double">
        <color indexed="64"/>
      </bottom>
      <diagonal/>
    </border>
    <border>
      <left/>
      <right/>
      <top/>
      <bottom style="medium">
        <color indexed="64"/>
      </bottom>
      <diagonal/>
    </border>
    <border>
      <left/>
      <right/>
      <top style="medium">
        <color indexed="64"/>
      </top>
      <bottom style="medium">
        <color indexed="64"/>
      </bottom>
      <diagonal/>
    </border>
    <border>
      <left/>
      <right/>
      <top style="medium">
        <color indexed="64"/>
      </top>
      <bottom/>
      <diagonal/>
    </border>
    <border>
      <left style="thin">
        <color indexed="64"/>
      </left>
      <right/>
      <top/>
      <bottom/>
      <diagonal/>
    </border>
    <border>
      <left style="thin">
        <color indexed="64"/>
      </left>
      <right/>
      <top style="thin">
        <color indexed="64"/>
      </top>
      <bottom style="double">
        <color indexed="64"/>
      </bottom>
      <diagonal/>
    </border>
    <border>
      <left/>
      <right style="thin">
        <color indexed="64"/>
      </right>
      <top/>
      <bottom/>
      <diagonal/>
    </border>
    <border>
      <left/>
      <right style="thin">
        <color indexed="64"/>
      </right>
      <top/>
      <bottom style="medium">
        <color indexed="64"/>
      </bottom>
      <diagonal/>
    </border>
    <border>
      <left/>
      <right style="thin">
        <color indexed="64"/>
      </right>
      <top style="thin">
        <color indexed="64"/>
      </top>
      <bottom style="double">
        <color indexed="64"/>
      </bottom>
      <diagonal/>
    </border>
    <border>
      <left style="thin">
        <color indexed="64"/>
      </left>
      <right style="thin">
        <color indexed="64"/>
      </right>
      <top/>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63">
    <xf numFmtId="0" fontId="0" fillId="0" borderId="0" xfId="0"/>
    <xf numFmtId="17" fontId="0" fillId="0" borderId="0" xfId="0" applyNumberFormat="1"/>
    <xf numFmtId="3" fontId="0" fillId="0" borderId="0" xfId="0" applyNumberFormat="1"/>
    <xf numFmtId="0" fontId="2" fillId="0" borderId="0" xfId="0" applyFont="1"/>
    <xf numFmtId="17" fontId="2" fillId="0" borderId="0" xfId="0" applyNumberFormat="1" applyFont="1"/>
    <xf numFmtId="0" fontId="2" fillId="0" borderId="1" xfId="0" applyFont="1" applyBorder="1"/>
    <xf numFmtId="164" fontId="0" fillId="0" borderId="0" xfId="1" applyNumberFormat="1" applyFont="1"/>
    <xf numFmtId="164" fontId="2" fillId="0" borderId="1" xfId="1" applyNumberFormat="1" applyFont="1" applyBorder="1"/>
    <xf numFmtId="43" fontId="0" fillId="0" borderId="0" xfId="1" applyNumberFormat="1" applyFont="1"/>
    <xf numFmtId="0" fontId="0" fillId="0" borderId="0" xfId="0" applyAlignment="1">
      <alignment horizontal="center"/>
    </xf>
    <xf numFmtId="0" fontId="0" fillId="0" borderId="0" xfId="0" applyAlignment="1">
      <alignment wrapText="1"/>
    </xf>
    <xf numFmtId="9" fontId="0" fillId="0" borderId="0" xfId="2" applyFont="1"/>
    <xf numFmtId="0" fontId="0" fillId="0" borderId="0" xfId="0" applyAlignment="1">
      <alignment vertical="top"/>
    </xf>
    <xf numFmtId="164" fontId="2" fillId="0" borderId="0" xfId="1" applyNumberFormat="1" applyFont="1"/>
    <xf numFmtId="0" fontId="0" fillId="0" borderId="0" xfId="0" quotePrefix="1"/>
    <xf numFmtId="164" fontId="0" fillId="0" borderId="0" xfId="0" applyNumberFormat="1"/>
    <xf numFmtId="0" fontId="0" fillId="0" borderId="0" xfId="0" applyBorder="1"/>
    <xf numFmtId="164" fontId="0" fillId="0" borderId="0" xfId="0" applyNumberFormat="1" applyBorder="1"/>
    <xf numFmtId="0" fontId="0" fillId="0" borderId="2" xfId="0" applyBorder="1"/>
    <xf numFmtId="164" fontId="0" fillId="0" borderId="2" xfId="0" applyNumberFormat="1" applyBorder="1"/>
    <xf numFmtId="164" fontId="2" fillId="0" borderId="1" xfId="0" applyNumberFormat="1" applyFont="1" applyBorder="1"/>
    <xf numFmtId="0" fontId="2" fillId="0" borderId="0" xfId="0" quotePrefix="1" applyFont="1"/>
    <xf numFmtId="0" fontId="0" fillId="0" borderId="3" xfId="0" applyBorder="1"/>
    <xf numFmtId="3" fontId="0" fillId="0" borderId="0" xfId="0" applyNumberFormat="1" applyAlignment="1">
      <alignment horizontal="center"/>
    </xf>
    <xf numFmtId="3" fontId="0" fillId="0" borderId="2" xfId="0" applyNumberFormat="1" applyBorder="1" applyAlignment="1">
      <alignment horizontal="center"/>
    </xf>
    <xf numFmtId="0" fontId="0" fillId="0" borderId="2" xfId="0" applyBorder="1" applyAlignment="1">
      <alignment horizontal="center"/>
    </xf>
    <xf numFmtId="0" fontId="0" fillId="0" borderId="0" xfId="0" quotePrefix="1" applyAlignment="1">
      <alignment horizontal="center"/>
    </xf>
    <xf numFmtId="0" fontId="0" fillId="0" borderId="0" xfId="0" applyBorder="1" applyAlignment="1"/>
    <xf numFmtId="2" fontId="0" fillId="0" borderId="0" xfId="0" applyNumberFormat="1"/>
    <xf numFmtId="164" fontId="2" fillId="0" borderId="0" xfId="0" applyNumberFormat="1" applyFont="1"/>
    <xf numFmtId="3" fontId="2" fillId="0" borderId="0" xfId="0" applyNumberFormat="1" applyFont="1"/>
    <xf numFmtId="0" fontId="0" fillId="0" borderId="0" xfId="0" applyAlignment="1">
      <alignment horizontal="right"/>
    </xf>
    <xf numFmtId="4" fontId="2" fillId="0" borderId="0" xfId="0" applyNumberFormat="1" applyFont="1"/>
    <xf numFmtId="0" fontId="0" fillId="0" borderId="5" xfId="0" applyBorder="1"/>
    <xf numFmtId="164" fontId="0" fillId="0" borderId="5" xfId="1" applyNumberFormat="1" applyFont="1" applyBorder="1"/>
    <xf numFmtId="43" fontId="0" fillId="0" borderId="5" xfId="1" applyFont="1" applyBorder="1"/>
    <xf numFmtId="43" fontId="2" fillId="0" borderId="6" xfId="1" applyFont="1" applyBorder="1"/>
    <xf numFmtId="43" fontId="0" fillId="0" borderId="7" xfId="1" applyFont="1" applyBorder="1"/>
    <xf numFmtId="43" fontId="0" fillId="0" borderId="8" xfId="1" applyFont="1" applyBorder="1"/>
    <xf numFmtId="43" fontId="2" fillId="0" borderId="9" xfId="1" applyFont="1" applyBorder="1"/>
    <xf numFmtId="0" fontId="0" fillId="0" borderId="10" xfId="0" applyBorder="1"/>
    <xf numFmtId="0" fontId="0" fillId="0" borderId="12" xfId="0" applyBorder="1" applyAlignment="1">
      <alignment horizontal="right"/>
    </xf>
    <xf numFmtId="0" fontId="0" fillId="0" borderId="12" xfId="0" applyBorder="1"/>
    <xf numFmtId="0" fontId="0" fillId="0" borderId="15" xfId="0" applyBorder="1"/>
    <xf numFmtId="0" fontId="0" fillId="0" borderId="14" xfId="0" applyBorder="1"/>
    <xf numFmtId="0" fontId="0" fillId="0" borderId="16" xfId="0" applyBorder="1"/>
    <xf numFmtId="0" fontId="0" fillId="0" borderId="0" xfId="0" applyAlignment="1">
      <alignment horizontal="left" wrapText="1"/>
    </xf>
    <xf numFmtId="0" fontId="0" fillId="0" borderId="0" xfId="0" applyAlignment="1">
      <alignment horizontal="center"/>
    </xf>
    <xf numFmtId="0" fontId="0" fillId="0" borderId="0" xfId="0" applyAlignment="1">
      <alignment horizontal="left" vertical="center" wrapText="1"/>
    </xf>
    <xf numFmtId="0" fontId="0" fillId="0" borderId="0" xfId="0" applyAlignment="1">
      <alignment horizontal="center" vertical="center"/>
    </xf>
    <xf numFmtId="0" fontId="0" fillId="0" borderId="2" xfId="0" applyFont="1" applyBorder="1" applyAlignment="1">
      <alignment horizontal="center"/>
    </xf>
    <xf numFmtId="3" fontId="0" fillId="0" borderId="0" xfId="0" applyNumberFormat="1" applyAlignment="1">
      <alignment horizontal="center"/>
    </xf>
    <xf numFmtId="0" fontId="0" fillId="0" borderId="0" xfId="0" applyAlignment="1">
      <alignment horizontal="center" vertical="center" wrapText="1"/>
    </xf>
    <xf numFmtId="0" fontId="0" fillId="0" borderId="0" xfId="0" applyAlignment="1">
      <alignment horizontal="left" vertical="center"/>
    </xf>
    <xf numFmtId="0" fontId="0" fillId="0" borderId="2" xfId="0" applyBorder="1" applyAlignment="1">
      <alignment horizontal="center"/>
    </xf>
    <xf numFmtId="0" fontId="2" fillId="0" borderId="1" xfId="0" applyFont="1" applyBorder="1" applyAlignment="1">
      <alignment horizontal="right"/>
    </xf>
    <xf numFmtId="0" fontId="0" fillId="0" borderId="0" xfId="0" quotePrefix="1" applyAlignment="1">
      <alignment horizontal="center" vertical="center"/>
    </xf>
    <xf numFmtId="0" fontId="0" fillId="0" borderId="4" xfId="0" applyBorder="1" applyAlignment="1">
      <alignment horizontal="center"/>
    </xf>
    <xf numFmtId="3" fontId="0" fillId="0" borderId="4" xfId="0" applyNumberFormat="1" applyBorder="1" applyAlignment="1">
      <alignment horizontal="center"/>
    </xf>
    <xf numFmtId="0" fontId="0" fillId="0" borderId="0" xfId="0" applyAlignment="1">
      <alignment horizontal="right" vertical="center"/>
    </xf>
    <xf numFmtId="0" fontId="0" fillId="0" borderId="11" xfId="0" applyBorder="1" applyAlignment="1">
      <alignment horizontal="center"/>
    </xf>
    <xf numFmtId="0" fontId="0" fillId="0" borderId="13" xfId="0" applyBorder="1" applyAlignment="1">
      <alignment horizontal="center"/>
    </xf>
    <xf numFmtId="0" fontId="2" fillId="0" borderId="10" xfId="0" applyFont="1" applyBorder="1"/>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7</xdr:col>
      <xdr:colOff>19050</xdr:colOff>
      <xdr:row>6</xdr:row>
      <xdr:rowOff>23812</xdr:rowOff>
    </xdr:from>
    <xdr:ext cx="65" cy="172227"/>
    <xdr:sp macro="" textlink="">
      <xdr:nvSpPr>
        <xdr:cNvPr id="2" name="TextBox 1"/>
        <xdr:cNvSpPr txBox="1"/>
      </xdr:nvSpPr>
      <xdr:spPr>
        <a:xfrm>
          <a:off x="5943600" y="36242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GB" sz="1100"/>
        </a:p>
      </xdr:txBody>
    </xdr:sp>
    <xdr:clientData/>
  </xdr:oneCellAnchor>
  <xdr:oneCellAnchor>
    <xdr:from>
      <xdr:col>9</xdr:col>
      <xdr:colOff>466725</xdr:colOff>
      <xdr:row>6</xdr:row>
      <xdr:rowOff>80962</xdr:rowOff>
    </xdr:from>
    <xdr:ext cx="65" cy="172227"/>
    <xdr:sp macro="" textlink="">
      <xdr:nvSpPr>
        <xdr:cNvPr id="3" name="TextBox 2"/>
        <xdr:cNvSpPr txBox="1"/>
      </xdr:nvSpPr>
      <xdr:spPr>
        <a:xfrm>
          <a:off x="7915275" y="368141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GB"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G12"/>
  <sheetViews>
    <sheetView workbookViewId="0">
      <selection activeCell="F15" sqref="F15"/>
    </sheetView>
  </sheetViews>
  <sheetFormatPr defaultRowHeight="15.75" x14ac:dyDescent="0.25"/>
  <cols>
    <col min="3" max="3" width="28.88671875" bestFit="1" customWidth="1"/>
    <col min="4" max="4" width="7.5546875" bestFit="1" customWidth="1"/>
    <col min="5" max="7" width="8.44140625" bestFit="1" customWidth="1"/>
  </cols>
  <sheetData>
    <row r="3" spans="2:7" x14ac:dyDescent="0.25">
      <c r="B3" t="s">
        <v>5</v>
      </c>
      <c r="C3" s="3" t="s">
        <v>0</v>
      </c>
      <c r="D3" s="4">
        <v>42339</v>
      </c>
      <c r="E3" s="4">
        <v>42370</v>
      </c>
      <c r="F3" s="4">
        <v>42401</v>
      </c>
      <c r="G3" s="4">
        <v>42430</v>
      </c>
    </row>
    <row r="4" spans="2:7" x14ac:dyDescent="0.25">
      <c r="C4" t="s">
        <v>1</v>
      </c>
      <c r="D4" s="6">
        <v>90000</v>
      </c>
      <c r="E4" s="6">
        <v>92000</v>
      </c>
      <c r="F4" s="6">
        <v>87000</v>
      </c>
      <c r="G4" s="6">
        <v>69000</v>
      </c>
    </row>
    <row r="5" spans="2:7" x14ac:dyDescent="0.25">
      <c r="C5" t="s">
        <v>4</v>
      </c>
      <c r="D5" s="6">
        <f>0.3*D4</f>
        <v>27000</v>
      </c>
      <c r="E5" s="6">
        <f t="shared" ref="E5:G5" si="0">0.3*E4</f>
        <v>27600</v>
      </c>
      <c r="F5" s="6">
        <f t="shared" si="0"/>
        <v>26100</v>
      </c>
      <c r="G5" s="6">
        <f t="shared" si="0"/>
        <v>20700</v>
      </c>
    </row>
    <row r="6" spans="2:7" x14ac:dyDescent="0.25">
      <c r="C6" t="s">
        <v>3</v>
      </c>
      <c r="D6" s="6"/>
      <c r="E6" s="6">
        <f>0.7*D4</f>
        <v>62999.999999999993</v>
      </c>
      <c r="F6" s="6">
        <f t="shared" ref="F6" si="1">0.7*E4</f>
        <v>64399.999999999993</v>
      </c>
      <c r="G6" s="6">
        <f>0.7*F4</f>
        <v>60899.999999999993</v>
      </c>
    </row>
    <row r="7" spans="2:7" ht="16.5" thickBot="1" x14ac:dyDescent="0.3">
      <c r="C7" s="5" t="s">
        <v>2</v>
      </c>
      <c r="D7" s="7"/>
      <c r="E7" s="7">
        <f>SUM(E5:E6)</f>
        <v>90600</v>
      </c>
      <c r="F7" s="7">
        <f t="shared" ref="F7:G7" si="2">SUM(F5:F6)</f>
        <v>90500</v>
      </c>
      <c r="G7" s="7">
        <f t="shared" si="2"/>
        <v>81600</v>
      </c>
    </row>
    <row r="8" spans="2:7" ht="16.5" thickTop="1" x14ac:dyDescent="0.25"/>
    <row r="9" spans="2:7" x14ac:dyDescent="0.25">
      <c r="C9" t="s">
        <v>10</v>
      </c>
    </row>
    <row r="10" spans="2:7" x14ac:dyDescent="0.25">
      <c r="C10" s="1">
        <v>42370</v>
      </c>
      <c r="D10" s="6">
        <f>E7</f>
        <v>90600</v>
      </c>
    </row>
    <row r="11" spans="2:7" x14ac:dyDescent="0.25">
      <c r="C11" s="1">
        <v>42401</v>
      </c>
      <c r="D11" s="6">
        <f>F7</f>
        <v>90500</v>
      </c>
    </row>
    <row r="12" spans="2:7" x14ac:dyDescent="0.25">
      <c r="C12" s="1">
        <v>42430</v>
      </c>
      <c r="D12" s="6">
        <f>G7</f>
        <v>81600</v>
      </c>
    </row>
  </sheetData>
  <pageMargins left="0.7" right="0.7" top="0.75" bottom="0.75" header="0.3" footer="0.3"/>
  <pageSetup paperSize="9"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H23"/>
  <sheetViews>
    <sheetView workbookViewId="0">
      <selection activeCell="F28" sqref="F28"/>
    </sheetView>
  </sheetViews>
  <sheetFormatPr defaultRowHeight="15.75" x14ac:dyDescent="0.25"/>
  <cols>
    <col min="2" max="2" width="3.33203125" bestFit="1" customWidth="1"/>
    <col min="3" max="3" width="3.33203125" customWidth="1"/>
    <col min="5" max="5" width="23.44140625" bestFit="1" customWidth="1"/>
    <col min="6" max="7" width="10" style="8" bestFit="1" customWidth="1"/>
    <col min="8" max="8" width="9" style="8" bestFit="1" customWidth="1"/>
  </cols>
  <sheetData>
    <row r="4" spans="2:8" x14ac:dyDescent="0.25">
      <c r="B4" t="s">
        <v>6</v>
      </c>
      <c r="C4" t="s">
        <v>18</v>
      </c>
      <c r="D4" t="s">
        <v>11</v>
      </c>
      <c r="E4" t="s">
        <v>12</v>
      </c>
      <c r="F4" s="8" t="s">
        <v>13</v>
      </c>
      <c r="G4" s="8" t="s">
        <v>7</v>
      </c>
      <c r="H4" s="8" t="s">
        <v>14</v>
      </c>
    </row>
    <row r="5" spans="2:8" x14ac:dyDescent="0.25">
      <c r="E5" t="s">
        <v>8</v>
      </c>
      <c r="F5" s="6">
        <v>15</v>
      </c>
      <c r="G5" s="6">
        <v>35</v>
      </c>
      <c r="H5" s="6">
        <f>SUM(F5:G5)</f>
        <v>50</v>
      </c>
    </row>
    <row r="6" spans="2:8" x14ac:dyDescent="0.25">
      <c r="E6" t="s">
        <v>15</v>
      </c>
      <c r="F6" s="8">
        <f>F5/50</f>
        <v>0.3</v>
      </c>
      <c r="G6" s="8">
        <f>G5/50</f>
        <v>0.7</v>
      </c>
    </row>
    <row r="7" spans="2:8" x14ac:dyDescent="0.25">
      <c r="D7">
        <v>45000</v>
      </c>
      <c r="F7" s="6">
        <f>F6*D7</f>
        <v>13500</v>
      </c>
      <c r="G7" s="6">
        <f>G6*D7</f>
        <v>31499.999999999996</v>
      </c>
    </row>
    <row r="10" spans="2:8" x14ac:dyDescent="0.25">
      <c r="E10" t="s">
        <v>9</v>
      </c>
      <c r="F10" s="6">
        <v>600</v>
      </c>
      <c r="G10" s="6">
        <v>400</v>
      </c>
      <c r="H10" s="6">
        <f>SUM(F10:G10)</f>
        <v>1000</v>
      </c>
    </row>
    <row r="11" spans="2:8" x14ac:dyDescent="0.25">
      <c r="F11" s="8">
        <f>F10/1000</f>
        <v>0.6</v>
      </c>
      <c r="G11" s="8">
        <f>G10/1000</f>
        <v>0.4</v>
      </c>
    </row>
    <row r="12" spans="2:8" x14ac:dyDescent="0.25">
      <c r="D12">
        <v>45000</v>
      </c>
      <c r="F12" s="6">
        <f>F11*D12</f>
        <v>27000</v>
      </c>
      <c r="G12" s="6">
        <f>G11*D12</f>
        <v>18000</v>
      </c>
    </row>
    <row r="15" spans="2:8" x14ac:dyDescent="0.25">
      <c r="D15" s="3" t="s">
        <v>16</v>
      </c>
      <c r="E15" t="s">
        <v>17</v>
      </c>
      <c r="F15" s="8" t="s">
        <v>13</v>
      </c>
      <c r="G15" s="8" t="s">
        <v>7</v>
      </c>
    </row>
    <row r="16" spans="2:8" x14ac:dyDescent="0.25">
      <c r="E16" t="s">
        <v>8</v>
      </c>
      <c r="F16" s="6">
        <f>F7</f>
        <v>13500</v>
      </c>
      <c r="G16" s="6">
        <f>G7</f>
        <v>31499.999999999996</v>
      </c>
    </row>
    <row r="17" spans="3:8" x14ac:dyDescent="0.25">
      <c r="E17" t="s">
        <v>9</v>
      </c>
      <c r="F17" s="6">
        <f>F12</f>
        <v>27000</v>
      </c>
      <c r="G17" s="6">
        <f>G12</f>
        <v>18000</v>
      </c>
    </row>
    <row r="20" spans="3:8" ht="15.75" customHeight="1" x14ac:dyDescent="0.25">
      <c r="C20" t="s">
        <v>19</v>
      </c>
      <c r="D20" s="46" t="s">
        <v>20</v>
      </c>
      <c r="E20" s="46"/>
      <c r="F20" s="46"/>
      <c r="G20" s="46"/>
      <c r="H20" s="46"/>
    </row>
    <row r="21" spans="3:8" x14ac:dyDescent="0.25">
      <c r="D21" s="46"/>
      <c r="E21" s="46"/>
      <c r="F21" s="46"/>
      <c r="G21" s="46"/>
      <c r="H21" s="46"/>
    </row>
    <row r="22" spans="3:8" x14ac:dyDescent="0.25">
      <c r="D22" s="46"/>
      <c r="E22" s="46"/>
      <c r="F22" s="46"/>
      <c r="G22" s="46"/>
      <c r="H22" s="46"/>
    </row>
    <row r="23" spans="3:8" x14ac:dyDescent="0.25">
      <c r="D23" s="10"/>
      <c r="E23" s="10"/>
      <c r="F23" s="10"/>
      <c r="G23" s="10"/>
      <c r="H23" s="10"/>
    </row>
  </sheetData>
  <mergeCells count="1">
    <mergeCell ref="D20:H2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F14"/>
  <sheetViews>
    <sheetView workbookViewId="0">
      <selection activeCell="I15" sqref="I15"/>
    </sheetView>
  </sheetViews>
  <sheetFormatPr defaultRowHeight="15.75" x14ac:dyDescent="0.25"/>
  <cols>
    <col min="2" max="2" width="3.33203125" bestFit="1" customWidth="1"/>
    <col min="3" max="3" width="2.5546875" bestFit="1" customWidth="1"/>
    <col min="4" max="4" width="71" bestFit="1" customWidth="1"/>
    <col min="5" max="5" width="9.21875" bestFit="1" customWidth="1"/>
    <col min="6" max="6" width="10.33203125" bestFit="1" customWidth="1"/>
  </cols>
  <sheetData>
    <row r="4" spans="2:6" x14ac:dyDescent="0.25">
      <c r="B4" t="s">
        <v>31</v>
      </c>
      <c r="C4" t="s">
        <v>18</v>
      </c>
      <c r="D4" t="s">
        <v>23</v>
      </c>
      <c r="E4" t="s">
        <v>21</v>
      </c>
      <c r="F4" t="s">
        <v>22</v>
      </c>
    </row>
    <row r="5" spans="2:6" x14ac:dyDescent="0.25">
      <c r="D5" t="s">
        <v>24</v>
      </c>
      <c r="E5">
        <v>360</v>
      </c>
      <c r="F5">
        <v>210</v>
      </c>
    </row>
    <row r="6" spans="2:6" x14ac:dyDescent="0.25">
      <c r="D6" t="s">
        <v>28</v>
      </c>
      <c r="E6">
        <v>220</v>
      </c>
      <c r="F6">
        <v>150</v>
      </c>
    </row>
    <row r="7" spans="2:6" x14ac:dyDescent="0.25">
      <c r="D7" t="s">
        <v>25</v>
      </c>
      <c r="E7">
        <v>140</v>
      </c>
      <c r="F7">
        <v>60</v>
      </c>
    </row>
    <row r="8" spans="2:6" x14ac:dyDescent="0.25">
      <c r="D8" t="s">
        <v>26</v>
      </c>
      <c r="E8" s="11">
        <f>E7/E5</f>
        <v>0.3888888888888889</v>
      </c>
      <c r="F8" s="11">
        <f>F7/F5</f>
        <v>0.2857142857142857</v>
      </c>
    </row>
    <row r="9" spans="2:6" x14ac:dyDescent="0.25">
      <c r="D9" t="s">
        <v>29</v>
      </c>
      <c r="E9" s="11">
        <f>E7/E6</f>
        <v>0.63636363636363635</v>
      </c>
      <c r="F9" s="11">
        <f>F7/F6</f>
        <v>0.4</v>
      </c>
    </row>
    <row r="11" spans="2:6" ht="66" customHeight="1" x14ac:dyDescent="0.25">
      <c r="D11" s="46" t="s">
        <v>30</v>
      </c>
      <c r="E11" s="46"/>
      <c r="F11" s="46"/>
    </row>
    <row r="14" spans="2:6" ht="65.25" customHeight="1" x14ac:dyDescent="0.25">
      <c r="C14" s="12" t="s">
        <v>19</v>
      </c>
      <c r="D14" s="46" t="s">
        <v>27</v>
      </c>
      <c r="E14" s="46"/>
      <c r="F14" s="46"/>
    </row>
  </sheetData>
  <mergeCells count="2">
    <mergeCell ref="D14:F14"/>
    <mergeCell ref="D11:F1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J30"/>
  <sheetViews>
    <sheetView tabSelected="1" workbookViewId="0">
      <selection activeCell="J18" sqref="J18"/>
    </sheetView>
  </sheetViews>
  <sheetFormatPr defaultRowHeight="15.75" x14ac:dyDescent="0.25"/>
  <cols>
    <col min="2" max="2" width="3.33203125" bestFit="1" customWidth="1"/>
    <col min="3" max="3" width="2.5546875" bestFit="1" customWidth="1"/>
    <col min="4" max="4" width="4.88671875" bestFit="1" customWidth="1"/>
    <col min="5" max="5" width="20.88671875" bestFit="1" customWidth="1"/>
    <col min="6" max="6" width="12.33203125" bestFit="1" customWidth="1"/>
  </cols>
  <sheetData>
    <row r="3" spans="2:10" x14ac:dyDescent="0.25">
      <c r="B3" t="s">
        <v>32</v>
      </c>
      <c r="C3" t="s">
        <v>18</v>
      </c>
      <c r="D3" t="s">
        <v>33</v>
      </c>
      <c r="E3" t="s">
        <v>34</v>
      </c>
      <c r="F3" t="s">
        <v>35</v>
      </c>
    </row>
    <row r="4" spans="2:10" x14ac:dyDescent="0.25">
      <c r="D4">
        <v>1</v>
      </c>
      <c r="E4" s="6">
        <v>60000</v>
      </c>
      <c r="F4" s="6">
        <f>E4</f>
        <v>60000</v>
      </c>
    </row>
    <row r="5" spans="2:10" x14ac:dyDescent="0.25">
      <c r="D5">
        <v>2</v>
      </c>
      <c r="E5" s="6">
        <v>250000</v>
      </c>
      <c r="F5" s="6">
        <f>F4+E5</f>
        <v>310000</v>
      </c>
    </row>
    <row r="6" spans="2:10" x14ac:dyDescent="0.25">
      <c r="D6">
        <v>3</v>
      </c>
      <c r="E6" s="6">
        <v>250000</v>
      </c>
      <c r="F6" s="6">
        <f t="shared" ref="F6:F8" si="0">F5+E6</f>
        <v>560000</v>
      </c>
    </row>
    <row r="7" spans="2:10" x14ac:dyDescent="0.25">
      <c r="D7" s="3">
        <v>4</v>
      </c>
      <c r="E7" s="13">
        <v>200000</v>
      </c>
      <c r="F7" s="13">
        <f t="shared" si="0"/>
        <v>760000</v>
      </c>
      <c r="G7" s="3"/>
      <c r="H7" s="3" t="s">
        <v>36</v>
      </c>
    </row>
    <row r="8" spans="2:10" x14ac:dyDescent="0.25">
      <c r="D8">
        <v>5</v>
      </c>
      <c r="E8" s="6">
        <v>100000</v>
      </c>
      <c r="F8" s="6">
        <f t="shared" si="0"/>
        <v>860000</v>
      </c>
    </row>
    <row r="11" spans="2:10" x14ac:dyDescent="0.25">
      <c r="E11" t="s">
        <v>37</v>
      </c>
    </row>
    <row r="12" spans="2:10" x14ac:dyDescent="0.25">
      <c r="E12" t="s">
        <v>38</v>
      </c>
      <c r="F12" t="s">
        <v>39</v>
      </c>
      <c r="G12">
        <v>3</v>
      </c>
    </row>
    <row r="13" spans="2:10" ht="16.5" thickBot="1" x14ac:dyDescent="0.3">
      <c r="E13" s="48" t="s">
        <v>40</v>
      </c>
      <c r="F13" s="49" t="s">
        <v>39</v>
      </c>
      <c r="G13" s="50" t="s">
        <v>49</v>
      </c>
      <c r="H13" s="50"/>
      <c r="I13" s="52" t="s">
        <v>39</v>
      </c>
      <c r="J13" s="53">
        <v>0.03</v>
      </c>
    </row>
    <row r="14" spans="2:10" x14ac:dyDescent="0.25">
      <c r="E14" s="48"/>
      <c r="F14" s="49"/>
      <c r="G14" s="51">
        <v>760000</v>
      </c>
      <c r="H14" s="47"/>
      <c r="I14" s="49"/>
      <c r="J14" s="53"/>
    </row>
    <row r="16" spans="2:10" x14ac:dyDescent="0.25">
      <c r="E16" s="3" t="s">
        <v>41</v>
      </c>
      <c r="F16" s="21" t="s">
        <v>42</v>
      </c>
      <c r="G16" s="21" t="s">
        <v>120</v>
      </c>
    </row>
    <row r="20" spans="3:8" x14ac:dyDescent="0.25">
      <c r="C20" t="s">
        <v>19</v>
      </c>
      <c r="D20" t="s">
        <v>33</v>
      </c>
      <c r="E20" t="s">
        <v>34</v>
      </c>
      <c r="F20" t="s">
        <v>43</v>
      </c>
      <c r="G20" t="s">
        <v>44</v>
      </c>
    </row>
    <row r="21" spans="3:8" x14ac:dyDescent="0.25">
      <c r="D21">
        <v>1</v>
      </c>
      <c r="E21" s="6">
        <v>60000</v>
      </c>
      <c r="F21">
        <f>ROUND(1.2^-D21,4)</f>
        <v>0.83330000000000004</v>
      </c>
      <c r="G21" s="15">
        <f>E21*F21</f>
        <v>49998</v>
      </c>
    </row>
    <row r="22" spans="3:8" x14ac:dyDescent="0.25">
      <c r="D22">
        <v>2</v>
      </c>
      <c r="E22" s="6">
        <v>250000</v>
      </c>
      <c r="F22">
        <f t="shared" ref="F22:F25" si="1">ROUND(1.2^-D22,4)</f>
        <v>0.69440000000000002</v>
      </c>
      <c r="G22" s="15">
        <f t="shared" ref="G22:G25" si="2">E22*F22</f>
        <v>173600</v>
      </c>
    </row>
    <row r="23" spans="3:8" x14ac:dyDescent="0.25">
      <c r="D23">
        <v>3</v>
      </c>
      <c r="E23" s="6">
        <v>250000</v>
      </c>
      <c r="F23">
        <f t="shared" si="1"/>
        <v>0.57869999999999999</v>
      </c>
      <c r="G23" s="15">
        <f t="shared" si="2"/>
        <v>144675</v>
      </c>
    </row>
    <row r="24" spans="3:8" x14ac:dyDescent="0.25">
      <c r="D24" s="3">
        <v>4</v>
      </c>
      <c r="E24" s="13">
        <v>200000</v>
      </c>
      <c r="F24">
        <f t="shared" si="1"/>
        <v>0.48230000000000001</v>
      </c>
      <c r="G24" s="15">
        <f t="shared" si="2"/>
        <v>96460</v>
      </c>
    </row>
    <row r="25" spans="3:8" ht="16.5" thickBot="1" x14ac:dyDescent="0.3">
      <c r="D25">
        <v>5</v>
      </c>
      <c r="E25" s="6">
        <v>100000</v>
      </c>
      <c r="F25" s="18">
        <f t="shared" si="1"/>
        <v>0.40189999999999998</v>
      </c>
      <c r="G25" s="19">
        <f t="shared" si="2"/>
        <v>40190</v>
      </c>
    </row>
    <row r="26" spans="3:8" x14ac:dyDescent="0.25">
      <c r="F26" s="16" t="s">
        <v>45</v>
      </c>
      <c r="G26" s="17">
        <f>SUM(G21:G25)</f>
        <v>504923</v>
      </c>
    </row>
    <row r="27" spans="3:8" x14ac:dyDescent="0.25">
      <c r="F27" t="s">
        <v>46</v>
      </c>
      <c r="G27">
        <v>580000</v>
      </c>
    </row>
    <row r="28" spans="3:8" ht="16.5" thickBot="1" x14ac:dyDescent="0.3">
      <c r="F28" s="5" t="s">
        <v>47</v>
      </c>
      <c r="G28" s="20">
        <f>G26-G27</f>
        <v>-75077</v>
      </c>
    </row>
    <row r="29" spans="3:8" ht="16.5" thickTop="1" x14ac:dyDescent="0.25"/>
    <row r="30" spans="3:8" x14ac:dyDescent="0.25">
      <c r="D30" s="47" t="s">
        <v>48</v>
      </c>
      <c r="E30" s="47"/>
      <c r="F30" s="47"/>
      <c r="G30" s="47"/>
      <c r="H30" s="47"/>
    </row>
  </sheetData>
  <mergeCells count="7">
    <mergeCell ref="I13:I14"/>
    <mergeCell ref="J13:J14"/>
    <mergeCell ref="D30:H30"/>
    <mergeCell ref="E13:E14"/>
    <mergeCell ref="F13:F14"/>
    <mergeCell ref="G13:H13"/>
    <mergeCell ref="G14:H14"/>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F14"/>
  <sheetViews>
    <sheetView workbookViewId="0">
      <selection activeCell="E8" sqref="E8"/>
    </sheetView>
  </sheetViews>
  <sheetFormatPr defaultRowHeight="15.75" x14ac:dyDescent="0.25"/>
  <cols>
    <col min="2" max="2" width="3.33203125" bestFit="1" customWidth="1"/>
    <col min="5" max="5" width="10" bestFit="1" customWidth="1"/>
    <col min="6" max="6" width="14.21875" bestFit="1" customWidth="1"/>
  </cols>
  <sheetData>
    <row r="4" spans="2:6" x14ac:dyDescent="0.25">
      <c r="B4" t="s">
        <v>50</v>
      </c>
      <c r="C4" t="s">
        <v>51</v>
      </c>
    </row>
    <row r="6" spans="2:6" ht="16.5" thickBot="1" x14ac:dyDescent="0.3">
      <c r="C6" s="18" t="s">
        <v>52</v>
      </c>
      <c r="D6" s="54" t="s">
        <v>57</v>
      </c>
      <c r="E6" s="54"/>
      <c r="F6" s="18"/>
    </row>
    <row r="7" spans="2:6" ht="16.5" thickBot="1" x14ac:dyDescent="0.3">
      <c r="C7" s="22"/>
      <c r="D7" s="22" t="s">
        <v>59</v>
      </c>
      <c r="E7" s="22" t="s">
        <v>60</v>
      </c>
      <c r="F7" s="22" t="s">
        <v>58</v>
      </c>
    </row>
    <row r="8" spans="2:6" x14ac:dyDescent="0.25">
      <c r="C8" t="s">
        <v>53</v>
      </c>
      <c r="D8" s="2">
        <v>8000</v>
      </c>
      <c r="E8" s="6">
        <f>1.3*D8</f>
        <v>10400</v>
      </c>
      <c r="F8" s="6">
        <f>E8*70</f>
        <v>728000</v>
      </c>
    </row>
    <row r="9" spans="2:6" x14ac:dyDescent="0.25">
      <c r="C9" t="s">
        <v>54</v>
      </c>
      <c r="D9" s="2">
        <v>7000</v>
      </c>
      <c r="E9" s="6">
        <f t="shared" ref="E9:E11" si="0">1.3*D9</f>
        <v>9100</v>
      </c>
      <c r="F9" s="6">
        <f t="shared" ref="F9:F11" si="1">E9*70</f>
        <v>637000</v>
      </c>
    </row>
    <row r="10" spans="2:6" x14ac:dyDescent="0.25">
      <c r="C10" t="s">
        <v>55</v>
      </c>
      <c r="D10" s="2">
        <v>11000</v>
      </c>
      <c r="E10" s="6">
        <f t="shared" si="0"/>
        <v>14300</v>
      </c>
      <c r="F10" s="6">
        <f t="shared" si="1"/>
        <v>1001000</v>
      </c>
    </row>
    <row r="11" spans="2:6" x14ac:dyDescent="0.25">
      <c r="C11" t="s">
        <v>56</v>
      </c>
      <c r="D11" s="2">
        <v>9000</v>
      </c>
      <c r="E11" s="6">
        <f t="shared" si="0"/>
        <v>11700</v>
      </c>
      <c r="F11" s="6">
        <f t="shared" si="1"/>
        <v>819000</v>
      </c>
    </row>
    <row r="13" spans="2:6" ht="16.5" thickBot="1" x14ac:dyDescent="0.3">
      <c r="C13" s="55" t="s">
        <v>61</v>
      </c>
      <c r="D13" s="55"/>
      <c r="E13" s="55"/>
      <c r="F13" s="7">
        <f>SUM(F8:F12)</f>
        <v>3185000</v>
      </c>
    </row>
    <row r="14" spans="2:6" ht="16.5" thickTop="1" x14ac:dyDescent="0.25"/>
  </sheetData>
  <mergeCells count="2">
    <mergeCell ref="D6:E6"/>
    <mergeCell ref="C13:E1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K48"/>
  <sheetViews>
    <sheetView topLeftCell="A13" workbookViewId="0">
      <selection activeCell="D21" sqref="D21"/>
    </sheetView>
  </sheetViews>
  <sheetFormatPr defaultRowHeight="15.75" x14ac:dyDescent="0.25"/>
  <cols>
    <col min="2" max="2" width="3.5546875" style="3" bestFit="1" customWidth="1"/>
    <col min="3" max="3" width="2.77734375" style="3" bestFit="1" customWidth="1"/>
    <col min="5" max="5" width="13.21875" bestFit="1" customWidth="1"/>
  </cols>
  <sheetData>
    <row r="3" spans="2:11" x14ac:dyDescent="0.25">
      <c r="B3" s="3" t="s">
        <v>84</v>
      </c>
      <c r="C3" s="3" t="s">
        <v>18</v>
      </c>
      <c r="D3" t="s">
        <v>62</v>
      </c>
    </row>
    <row r="4" spans="2:11" x14ac:dyDescent="0.25">
      <c r="D4" t="s">
        <v>63</v>
      </c>
      <c r="E4">
        <v>79500</v>
      </c>
    </row>
    <row r="5" spans="2:11" x14ac:dyDescent="0.25">
      <c r="D5" t="s">
        <v>24</v>
      </c>
      <c r="E5">
        <v>1</v>
      </c>
    </row>
    <row r="6" spans="2:11" x14ac:dyDescent="0.25">
      <c r="D6" t="s">
        <v>28</v>
      </c>
      <c r="E6">
        <v>0.52</v>
      </c>
    </row>
    <row r="7" spans="2:11" x14ac:dyDescent="0.25">
      <c r="J7" s="16"/>
      <c r="K7" s="16"/>
    </row>
    <row r="8" spans="2:11" ht="16.5" thickBot="1" x14ac:dyDescent="0.3">
      <c r="D8" s="49" t="s">
        <v>66</v>
      </c>
      <c r="E8" s="49"/>
      <c r="F8" s="49" t="s">
        <v>39</v>
      </c>
      <c r="G8" s="54" t="s">
        <v>64</v>
      </c>
      <c r="H8" s="54"/>
      <c r="I8" s="54"/>
      <c r="J8" s="27"/>
      <c r="K8" s="27"/>
    </row>
    <row r="9" spans="2:11" x14ac:dyDescent="0.25">
      <c r="D9" s="49"/>
      <c r="E9" s="49"/>
      <c r="F9" s="49"/>
      <c r="G9" s="57" t="s">
        <v>67</v>
      </c>
      <c r="H9" s="57"/>
      <c r="I9" s="57"/>
      <c r="J9" s="27"/>
      <c r="K9" s="27"/>
    </row>
    <row r="10" spans="2:11" x14ac:dyDescent="0.25">
      <c r="J10" s="16"/>
      <c r="K10" s="16"/>
    </row>
    <row r="11" spans="2:11" ht="16.5" thickBot="1" x14ac:dyDescent="0.3">
      <c r="F11" s="56" t="s">
        <v>39</v>
      </c>
      <c r="G11" s="24">
        <v>79200</v>
      </c>
    </row>
    <row r="12" spans="2:11" x14ac:dyDescent="0.25">
      <c r="F12" s="49"/>
      <c r="G12" s="9" t="s">
        <v>65</v>
      </c>
    </row>
    <row r="14" spans="2:11" ht="16.5" thickBot="1" x14ac:dyDescent="0.3">
      <c r="F14" s="26" t="s">
        <v>39</v>
      </c>
      <c r="G14" s="24">
        <v>79200</v>
      </c>
    </row>
    <row r="15" spans="2:11" x14ac:dyDescent="0.25">
      <c r="G15" s="9">
        <v>0.48</v>
      </c>
    </row>
    <row r="17" spans="3:6" x14ac:dyDescent="0.25">
      <c r="D17" t="s">
        <v>68</v>
      </c>
      <c r="F17" s="21" t="s">
        <v>74</v>
      </c>
    </row>
    <row r="21" spans="3:6" x14ac:dyDescent="0.25">
      <c r="C21" s="3" t="s">
        <v>19</v>
      </c>
      <c r="D21" t="s">
        <v>69</v>
      </c>
    </row>
    <row r="23" spans="3:6" x14ac:dyDescent="0.25">
      <c r="D23" t="s">
        <v>70</v>
      </c>
      <c r="E23" s="9">
        <v>24000</v>
      </c>
    </row>
    <row r="24" spans="3:6" x14ac:dyDescent="0.25">
      <c r="D24" t="s">
        <v>71</v>
      </c>
      <c r="E24" s="9" t="s">
        <v>72</v>
      </c>
    </row>
    <row r="25" spans="3:6" x14ac:dyDescent="0.25">
      <c r="D25" t="s">
        <v>64</v>
      </c>
      <c r="E25" s="9">
        <v>79200</v>
      </c>
    </row>
    <row r="26" spans="3:6" x14ac:dyDescent="0.25">
      <c r="D26" t="s">
        <v>28</v>
      </c>
      <c r="E26" s="9" t="s">
        <v>73</v>
      </c>
    </row>
    <row r="28" spans="3:6" x14ac:dyDescent="0.25">
      <c r="D28" t="s">
        <v>76</v>
      </c>
    </row>
    <row r="29" spans="3:6" x14ac:dyDescent="0.25">
      <c r="D29" t="s">
        <v>75</v>
      </c>
    </row>
    <row r="30" spans="3:6" x14ac:dyDescent="0.25">
      <c r="D30" t="s">
        <v>77</v>
      </c>
    </row>
    <row r="31" spans="3:6" x14ac:dyDescent="0.25">
      <c r="D31" t="s">
        <v>78</v>
      </c>
    </row>
    <row r="33" spans="3:5" x14ac:dyDescent="0.25">
      <c r="D33" t="s">
        <v>79</v>
      </c>
    </row>
    <row r="37" spans="3:5" x14ac:dyDescent="0.25">
      <c r="C37" s="3" t="s">
        <v>85</v>
      </c>
      <c r="D37" t="s">
        <v>69</v>
      </c>
    </row>
    <row r="39" spans="3:5" x14ac:dyDescent="0.25">
      <c r="D39" t="s">
        <v>70</v>
      </c>
      <c r="E39" s="9" t="s">
        <v>72</v>
      </c>
    </row>
    <row r="40" spans="3:5" x14ac:dyDescent="0.25">
      <c r="D40" t="s">
        <v>71</v>
      </c>
      <c r="E40" s="23">
        <v>240000</v>
      </c>
    </row>
    <row r="41" spans="3:5" x14ac:dyDescent="0.25">
      <c r="D41" t="s">
        <v>64</v>
      </c>
      <c r="E41" s="23">
        <v>79200</v>
      </c>
    </row>
    <row r="42" spans="3:5" x14ac:dyDescent="0.25">
      <c r="D42" t="s">
        <v>28</v>
      </c>
      <c r="E42" s="26" t="s">
        <v>80</v>
      </c>
    </row>
    <row r="44" spans="3:5" x14ac:dyDescent="0.25">
      <c r="D44" t="s">
        <v>81</v>
      </c>
    </row>
    <row r="46" spans="3:5" x14ac:dyDescent="0.25">
      <c r="D46" t="s">
        <v>82</v>
      </c>
    </row>
    <row r="48" spans="3:5" x14ac:dyDescent="0.25">
      <c r="D48" t="s">
        <v>83</v>
      </c>
    </row>
  </sheetData>
  <mergeCells count="5">
    <mergeCell ref="D8:E9"/>
    <mergeCell ref="F8:F9"/>
    <mergeCell ref="F11:F12"/>
    <mergeCell ref="G9:I9"/>
    <mergeCell ref="G8:I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H34"/>
  <sheetViews>
    <sheetView topLeftCell="A25" workbookViewId="0">
      <selection activeCell="K32" sqref="K32"/>
    </sheetView>
  </sheetViews>
  <sheetFormatPr defaultRowHeight="15.75" x14ac:dyDescent="0.25"/>
  <cols>
    <col min="2" max="2" width="3.5546875" style="3" bestFit="1" customWidth="1"/>
    <col min="3" max="3" width="2.77734375" style="3" bestFit="1" customWidth="1"/>
    <col min="4" max="4" width="33" bestFit="1" customWidth="1"/>
    <col min="5" max="5" width="10.6640625" bestFit="1" customWidth="1"/>
  </cols>
  <sheetData>
    <row r="3" spans="2:5" x14ac:dyDescent="0.25">
      <c r="B3" s="3" t="s">
        <v>106</v>
      </c>
      <c r="C3" s="3" t="s">
        <v>18</v>
      </c>
      <c r="D3" t="s">
        <v>86</v>
      </c>
      <c r="E3" s="6">
        <v>3100</v>
      </c>
    </row>
    <row r="4" spans="2:5" x14ac:dyDescent="0.25">
      <c r="D4" t="s">
        <v>87</v>
      </c>
      <c r="E4" s="28">
        <v>4.8</v>
      </c>
    </row>
    <row r="5" spans="2:5" x14ac:dyDescent="0.25">
      <c r="D5" s="3" t="s">
        <v>88</v>
      </c>
      <c r="E5" s="29">
        <f>E3*E4</f>
        <v>14880</v>
      </c>
    </row>
    <row r="6" spans="2:5" x14ac:dyDescent="0.25">
      <c r="D6" t="s">
        <v>90</v>
      </c>
      <c r="E6">
        <v>12</v>
      </c>
    </row>
    <row r="7" spans="2:5" x14ac:dyDescent="0.25">
      <c r="D7" s="3" t="s">
        <v>89</v>
      </c>
      <c r="E7" s="29">
        <f>E3*E6</f>
        <v>37200</v>
      </c>
    </row>
    <row r="9" spans="2:5" x14ac:dyDescent="0.25">
      <c r="D9" s="3" t="s">
        <v>91</v>
      </c>
      <c r="E9" s="30">
        <v>20448</v>
      </c>
    </row>
    <row r="11" spans="2:5" x14ac:dyDescent="0.25">
      <c r="D11" t="s">
        <v>69</v>
      </c>
    </row>
    <row r="12" spans="2:5" x14ac:dyDescent="0.25">
      <c r="D12" t="s">
        <v>92</v>
      </c>
    </row>
    <row r="13" spans="2:5" x14ac:dyDescent="0.25">
      <c r="D13" s="3" t="s">
        <v>93</v>
      </c>
    </row>
    <row r="16" spans="2:5" x14ac:dyDescent="0.25">
      <c r="C16" s="3" t="s">
        <v>19</v>
      </c>
      <c r="D16" t="s">
        <v>94</v>
      </c>
    </row>
    <row r="17" spans="4:8" ht="16.5" thickBot="1" x14ac:dyDescent="0.3">
      <c r="D17" s="59" t="s">
        <v>95</v>
      </c>
      <c r="E17" s="49" t="s">
        <v>39</v>
      </c>
      <c r="F17" s="54" t="s">
        <v>64</v>
      </c>
      <c r="G17" s="54"/>
      <c r="H17" s="54"/>
    </row>
    <row r="18" spans="4:8" x14ac:dyDescent="0.25">
      <c r="D18" s="59"/>
      <c r="E18" s="49"/>
      <c r="F18" s="57" t="s">
        <v>67</v>
      </c>
      <c r="G18" s="57"/>
      <c r="H18" s="57"/>
    </row>
    <row r="20" spans="4:8" ht="16.5" thickBot="1" x14ac:dyDescent="0.3">
      <c r="E20" s="56" t="s">
        <v>39</v>
      </c>
      <c r="F20" s="25">
        <v>20448</v>
      </c>
    </row>
    <row r="21" spans="4:8" x14ac:dyDescent="0.25">
      <c r="E21" s="49"/>
      <c r="F21" s="9" t="s">
        <v>96</v>
      </c>
    </row>
    <row r="23" spans="4:8" x14ac:dyDescent="0.25">
      <c r="E23" s="14"/>
      <c r="F23" s="14" t="s">
        <v>97</v>
      </c>
    </row>
    <row r="25" spans="4:8" ht="16.5" thickBot="1" x14ac:dyDescent="0.3">
      <c r="D25" s="59" t="s">
        <v>102</v>
      </c>
      <c r="E25" s="49" t="s">
        <v>39</v>
      </c>
      <c r="F25" s="54" t="s">
        <v>98</v>
      </c>
      <c r="G25" s="54"/>
      <c r="H25" s="54"/>
    </row>
    <row r="26" spans="4:8" x14ac:dyDescent="0.25">
      <c r="D26" s="59"/>
      <c r="E26" s="49"/>
      <c r="F26" s="47" t="s">
        <v>99</v>
      </c>
      <c r="G26" s="47"/>
      <c r="H26" s="47"/>
    </row>
    <row r="28" spans="4:8" ht="16.5" thickBot="1" x14ac:dyDescent="0.3">
      <c r="E28" s="56" t="s">
        <v>39</v>
      </c>
      <c r="F28" s="54" t="s">
        <v>100</v>
      </c>
      <c r="G28" s="54"/>
    </row>
    <row r="29" spans="4:8" x14ac:dyDescent="0.25">
      <c r="E29" s="49"/>
      <c r="F29" s="58">
        <v>3100</v>
      </c>
      <c r="G29" s="58"/>
    </row>
    <row r="31" spans="4:8" x14ac:dyDescent="0.25">
      <c r="F31" s="14" t="s">
        <v>101</v>
      </c>
    </row>
    <row r="33" spans="4:5" x14ac:dyDescent="0.25">
      <c r="D33" s="31" t="s">
        <v>103</v>
      </c>
      <c r="E33" s="14" t="s">
        <v>104</v>
      </c>
    </row>
    <row r="34" spans="4:5" x14ac:dyDescent="0.25">
      <c r="E34" s="21" t="s">
        <v>105</v>
      </c>
    </row>
  </sheetData>
  <mergeCells count="12">
    <mergeCell ref="E28:E29"/>
    <mergeCell ref="F28:G28"/>
    <mergeCell ref="F29:G29"/>
    <mergeCell ref="D17:D18"/>
    <mergeCell ref="D25:D26"/>
    <mergeCell ref="E17:E18"/>
    <mergeCell ref="F17:H17"/>
    <mergeCell ref="F18:H18"/>
    <mergeCell ref="E20:E21"/>
    <mergeCell ref="E25:E26"/>
    <mergeCell ref="F25:H25"/>
    <mergeCell ref="F26:H2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I27"/>
  <sheetViews>
    <sheetView workbookViewId="0">
      <selection activeCell="N8" sqref="N8"/>
    </sheetView>
  </sheetViews>
  <sheetFormatPr defaultRowHeight="15.75" x14ac:dyDescent="0.25"/>
  <cols>
    <col min="2" max="2" width="3.5546875" style="3" bestFit="1" customWidth="1"/>
    <col min="3" max="3" width="2.77734375" style="3" bestFit="1" customWidth="1"/>
    <col min="5" max="5" width="15.77734375" bestFit="1" customWidth="1"/>
    <col min="6" max="9" width="10" bestFit="1" customWidth="1"/>
  </cols>
  <sheetData>
    <row r="3" spans="2:9" x14ac:dyDescent="0.25">
      <c r="B3" s="3" t="s">
        <v>107</v>
      </c>
      <c r="C3" s="3" t="s">
        <v>18</v>
      </c>
      <c r="D3" t="s">
        <v>108</v>
      </c>
    </row>
    <row r="5" spans="2:9" ht="16.5" thickBot="1" x14ac:dyDescent="0.3">
      <c r="D5" s="41" t="s">
        <v>33</v>
      </c>
      <c r="E5" s="42" t="s">
        <v>110</v>
      </c>
      <c r="F5" s="60" t="s">
        <v>112</v>
      </c>
      <c r="G5" s="61"/>
      <c r="H5" s="60" t="s">
        <v>111</v>
      </c>
      <c r="I5" s="61"/>
    </row>
    <row r="6" spans="2:9" x14ac:dyDescent="0.25">
      <c r="D6" s="43"/>
      <c r="E6" s="43"/>
      <c r="F6" s="44" t="s">
        <v>109</v>
      </c>
      <c r="G6" s="45" t="s">
        <v>44</v>
      </c>
      <c r="H6" s="44" t="s">
        <v>109</v>
      </c>
      <c r="I6" s="45" t="s">
        <v>44</v>
      </c>
    </row>
    <row r="7" spans="2:9" x14ac:dyDescent="0.25">
      <c r="D7" s="40">
        <v>1</v>
      </c>
      <c r="E7" s="40">
        <f>ROUND(1.1^-D7,4)</f>
        <v>0.90910000000000002</v>
      </c>
      <c r="F7" s="34">
        <v>13000</v>
      </c>
      <c r="G7" s="37">
        <f>F7*E7</f>
        <v>11818.300000000001</v>
      </c>
      <c r="H7" s="34">
        <v>22000</v>
      </c>
      <c r="I7" s="37">
        <f>H7*E7</f>
        <v>20000.2</v>
      </c>
    </row>
    <row r="8" spans="2:9" x14ac:dyDescent="0.25">
      <c r="D8" s="40">
        <v>2</v>
      </c>
      <c r="E8" s="40">
        <f t="shared" ref="E8:E12" si="0">ROUND(1.1^-D8,4)</f>
        <v>0.82640000000000002</v>
      </c>
      <c r="F8" s="34">
        <v>13000</v>
      </c>
      <c r="G8" s="37">
        <f t="shared" ref="G8:G12" si="1">F8*E8</f>
        <v>10743.2</v>
      </c>
      <c r="H8" s="34">
        <v>22000</v>
      </c>
      <c r="I8" s="37">
        <f t="shared" ref="I8:I12" si="2">H8*E8</f>
        <v>18180.8</v>
      </c>
    </row>
    <row r="9" spans="2:9" x14ac:dyDescent="0.25">
      <c r="D9" s="40">
        <v>3</v>
      </c>
      <c r="E9" s="40">
        <f t="shared" si="0"/>
        <v>0.75129999999999997</v>
      </c>
      <c r="F9" s="34">
        <v>13000</v>
      </c>
      <c r="G9" s="37">
        <f t="shared" si="1"/>
        <v>9766.9</v>
      </c>
      <c r="H9" s="34">
        <v>22000</v>
      </c>
      <c r="I9" s="37">
        <f t="shared" si="2"/>
        <v>16528.599999999999</v>
      </c>
    </row>
    <row r="10" spans="2:9" x14ac:dyDescent="0.25">
      <c r="D10" s="40">
        <v>4</v>
      </c>
      <c r="E10" s="40">
        <f t="shared" si="0"/>
        <v>0.68300000000000005</v>
      </c>
      <c r="F10" s="34">
        <v>13000</v>
      </c>
      <c r="G10" s="37">
        <f t="shared" si="1"/>
        <v>8879</v>
      </c>
      <c r="H10" s="34">
        <v>22000</v>
      </c>
      <c r="I10" s="37">
        <f t="shared" si="2"/>
        <v>15026.000000000002</v>
      </c>
    </row>
    <row r="11" spans="2:9" x14ac:dyDescent="0.25">
      <c r="D11" s="40">
        <v>5</v>
      </c>
      <c r="E11" s="40">
        <f t="shared" si="0"/>
        <v>0.62090000000000001</v>
      </c>
      <c r="F11" s="34">
        <v>13000</v>
      </c>
      <c r="G11" s="37">
        <f t="shared" si="1"/>
        <v>8071.7</v>
      </c>
      <c r="H11" s="34">
        <v>22000</v>
      </c>
      <c r="I11" s="37">
        <f t="shared" si="2"/>
        <v>13659.8</v>
      </c>
    </row>
    <row r="12" spans="2:9" ht="16.5" thickBot="1" x14ac:dyDescent="0.3">
      <c r="D12" s="40">
        <v>6</v>
      </c>
      <c r="E12" s="40">
        <f t="shared" si="0"/>
        <v>0.5645</v>
      </c>
      <c r="F12" s="34">
        <v>13000</v>
      </c>
      <c r="G12" s="38">
        <f t="shared" si="1"/>
        <v>7338.5</v>
      </c>
      <c r="H12" s="34">
        <v>22000</v>
      </c>
      <c r="I12" s="38">
        <f t="shared" si="2"/>
        <v>12419</v>
      </c>
    </row>
    <row r="13" spans="2:9" x14ac:dyDescent="0.25">
      <c r="D13" s="40"/>
      <c r="E13" s="40" t="s">
        <v>113</v>
      </c>
      <c r="F13" s="33"/>
      <c r="G13" s="37">
        <f>SUM(G7:G12)</f>
        <v>56617.599999999999</v>
      </c>
      <c r="H13" s="35"/>
      <c r="I13" s="37">
        <f>SUM(I7:I12)</f>
        <v>95814.400000000009</v>
      </c>
    </row>
    <row r="14" spans="2:9" x14ac:dyDescent="0.25">
      <c r="D14" s="40"/>
      <c r="E14" s="40" t="s">
        <v>46</v>
      </c>
      <c r="F14" s="33"/>
      <c r="G14" s="37">
        <v>55000</v>
      </c>
      <c r="H14" s="35"/>
      <c r="I14" s="37">
        <v>89000</v>
      </c>
    </row>
    <row r="15" spans="2:9" ht="16.5" thickBot="1" x14ac:dyDescent="0.3">
      <c r="D15" s="33"/>
      <c r="E15" s="62" t="s">
        <v>47</v>
      </c>
      <c r="F15" s="5"/>
      <c r="G15" s="39">
        <f>G13-G14</f>
        <v>1617.5999999999985</v>
      </c>
      <c r="H15" s="36"/>
      <c r="I15" s="39">
        <f t="shared" ref="I15" si="3">I13-I14</f>
        <v>6814.4000000000087</v>
      </c>
    </row>
    <row r="16" spans="2:9" ht="16.5" thickTop="1" x14ac:dyDescent="0.25"/>
    <row r="17" spans="3:9" x14ac:dyDescent="0.25">
      <c r="E17" t="s">
        <v>114</v>
      </c>
    </row>
    <row r="18" spans="3:9" x14ac:dyDescent="0.25">
      <c r="E18" s="3" t="s">
        <v>115</v>
      </c>
      <c r="F18" s="3" t="s">
        <v>47</v>
      </c>
    </row>
    <row r="19" spans="3:9" x14ac:dyDescent="0.25">
      <c r="E19" s="3" t="s">
        <v>116</v>
      </c>
      <c r="F19" s="32">
        <v>1617.6</v>
      </c>
    </row>
    <row r="20" spans="3:9" x14ac:dyDescent="0.25">
      <c r="E20" s="3" t="s">
        <v>117</v>
      </c>
      <c r="F20" s="32">
        <v>6814.4</v>
      </c>
    </row>
    <row r="23" spans="3:9" x14ac:dyDescent="0.25">
      <c r="C23" s="3" t="s">
        <v>19</v>
      </c>
      <c r="D23" t="s">
        <v>118</v>
      </c>
    </row>
    <row r="24" spans="3:9" ht="15.75" customHeight="1" x14ac:dyDescent="0.25">
      <c r="D24" s="46" t="s">
        <v>119</v>
      </c>
      <c r="E24" s="46"/>
      <c r="F24" s="46"/>
      <c r="G24" s="46"/>
      <c r="H24" s="46"/>
      <c r="I24" s="46"/>
    </row>
    <row r="25" spans="3:9" x14ac:dyDescent="0.25">
      <c r="D25" s="46"/>
      <c r="E25" s="46"/>
      <c r="F25" s="46"/>
      <c r="G25" s="46"/>
      <c r="H25" s="46"/>
      <c r="I25" s="46"/>
    </row>
    <row r="26" spans="3:9" x14ac:dyDescent="0.25">
      <c r="D26" s="46"/>
      <c r="E26" s="46"/>
      <c r="F26" s="46"/>
      <c r="G26" s="46"/>
      <c r="H26" s="46"/>
      <c r="I26" s="46"/>
    </row>
    <row r="27" spans="3:9" x14ac:dyDescent="0.25">
      <c r="D27" s="10"/>
      <c r="E27" s="10"/>
      <c r="F27" s="10"/>
      <c r="G27" s="10"/>
      <c r="H27" s="10"/>
      <c r="I27" s="10"/>
    </row>
  </sheetData>
  <mergeCells count="3">
    <mergeCell ref="H5:I5"/>
    <mergeCell ref="F5:G5"/>
    <mergeCell ref="D24:I2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Q1</vt:lpstr>
      <vt:lpstr>Q2</vt:lpstr>
      <vt:lpstr>Q3</vt:lpstr>
      <vt:lpstr>Q4</vt:lpstr>
      <vt:lpstr>Q5</vt:lpstr>
      <vt:lpstr>Q6</vt:lpstr>
      <vt:lpstr>Q7</vt:lpstr>
      <vt:lpstr>Q8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UKL</dc:creator>
  <cp:lastModifiedBy>UKL</cp:lastModifiedBy>
  <dcterms:created xsi:type="dcterms:W3CDTF">2020-04-12T04:50:50Z</dcterms:created>
  <dcterms:modified xsi:type="dcterms:W3CDTF">2020-04-12T07:11:20Z</dcterms:modified>
</cp:coreProperties>
</file>