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16815" windowHeight="7755" activeTab="3"/>
  </bookViews>
  <sheets>
    <sheet name="Fixed Cost" sheetId="1" r:id="rId1"/>
    <sheet name="Scenario" sheetId="2" r:id="rId2"/>
    <sheet name="Option 1" sheetId="3" r:id="rId3"/>
    <sheet name="Option 2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4" l="1"/>
  <c r="B16" i="4"/>
  <c r="B13" i="4"/>
  <c r="C14" i="4"/>
  <c r="B14" i="4"/>
  <c r="C12" i="4"/>
  <c r="B12" i="4"/>
  <c r="D3" i="2"/>
  <c r="D3" i="3"/>
  <c r="B30" i="4"/>
  <c r="C30" i="4" s="1"/>
  <c r="B26" i="4"/>
  <c r="C23" i="4"/>
  <c r="B23" i="4"/>
  <c r="B21" i="4"/>
  <c r="B20" i="4"/>
  <c r="C11" i="4"/>
  <c r="C21" i="4" s="1"/>
  <c r="D8" i="4"/>
  <c r="B7" i="4"/>
  <c r="B9" i="4" s="1"/>
  <c r="D6" i="4"/>
  <c r="C6" i="4"/>
  <c r="C8" i="4" s="1"/>
  <c r="B3" i="4"/>
  <c r="B30" i="3"/>
  <c r="C30" i="3" s="1"/>
  <c r="B26" i="3"/>
  <c r="C23" i="3"/>
  <c r="B23" i="3"/>
  <c r="B21" i="3"/>
  <c r="B14" i="3"/>
  <c r="B20" i="3" s="1"/>
  <c r="B12" i="3"/>
  <c r="C11" i="3"/>
  <c r="C21" i="3" s="1"/>
  <c r="D8" i="3"/>
  <c r="B7" i="3"/>
  <c r="B9" i="3" s="1"/>
  <c r="D6" i="3"/>
  <c r="C6" i="3"/>
  <c r="C8" i="3" s="1"/>
  <c r="C12" i="3" s="1"/>
  <c r="B3" i="3"/>
  <c r="C32" i="2"/>
  <c r="B32" i="2"/>
  <c r="C28" i="2"/>
  <c r="C27" i="2"/>
  <c r="B28" i="2"/>
  <c r="B27" i="2"/>
  <c r="C30" i="2"/>
  <c r="C26" i="2"/>
  <c r="C23" i="2"/>
  <c r="C21" i="2"/>
  <c r="C20" i="2"/>
  <c r="C19" i="2"/>
  <c r="C18" i="2"/>
  <c r="C14" i="2"/>
  <c r="C13" i="2"/>
  <c r="C12" i="2"/>
  <c r="C11" i="2"/>
  <c r="C3" i="2"/>
  <c r="B3" i="2"/>
  <c r="B30" i="2"/>
  <c r="B26" i="2"/>
  <c r="B17" i="1"/>
  <c r="B16" i="1"/>
  <c r="B25" i="1"/>
  <c r="B23" i="2"/>
  <c r="C9" i="2"/>
  <c r="B9" i="2"/>
  <c r="D8" i="2"/>
  <c r="D7" i="2"/>
  <c r="D6" i="2"/>
  <c r="B21" i="2"/>
  <c r="B20" i="2"/>
  <c r="B19" i="2"/>
  <c r="B18" i="2"/>
  <c r="B13" i="2"/>
  <c r="B12" i="2"/>
  <c r="B14" i="2"/>
  <c r="C8" i="2"/>
  <c r="B12" i="1"/>
  <c r="B7" i="2"/>
  <c r="C6" i="2"/>
  <c r="C26" i="4" l="1"/>
  <c r="D7" i="4"/>
  <c r="B19" i="4"/>
  <c r="C7" i="4"/>
  <c r="C26" i="3"/>
  <c r="D7" i="3"/>
  <c r="B13" i="3"/>
  <c r="B19" i="3" s="1"/>
  <c r="C7" i="3"/>
  <c r="C14" i="3"/>
  <c r="C7" i="2"/>
  <c r="C3" i="4" l="1"/>
  <c r="C9" i="4"/>
  <c r="C20" i="4"/>
  <c r="C13" i="4"/>
  <c r="B18" i="4"/>
  <c r="B27" i="4" s="1"/>
  <c r="B28" i="4" s="1"/>
  <c r="B32" i="4" s="1"/>
  <c r="C3" i="3"/>
  <c r="C9" i="3"/>
  <c r="C20" i="3"/>
  <c r="C13" i="3"/>
  <c r="B18" i="3"/>
  <c r="B27" i="3" s="1"/>
  <c r="B28" i="3" s="1"/>
  <c r="B32" i="3" s="1"/>
  <c r="C19" i="4" l="1"/>
  <c r="C18" i="4"/>
  <c r="C27" i="4" s="1"/>
  <c r="C28" i="4" s="1"/>
  <c r="C32" i="4" s="1"/>
  <c r="C19" i="3"/>
  <c r="C18" i="3"/>
  <c r="C27" i="3" s="1"/>
  <c r="C28" i="3" s="1"/>
  <c r="C32" i="3" s="1"/>
</calcChain>
</file>

<file path=xl/sharedStrings.xml><?xml version="1.0" encoding="utf-8"?>
<sst xmlns="http://schemas.openxmlformats.org/spreadsheetml/2006/main" count="99" uniqueCount="41">
  <si>
    <t>Sales</t>
  </si>
  <si>
    <t>WAIJA Required Margin</t>
  </si>
  <si>
    <t>Mix Of Total WAIJA Business</t>
  </si>
  <si>
    <t>Whats Math</t>
  </si>
  <si>
    <t>At Every day's Price</t>
  </si>
  <si>
    <t>WAIJA Discount To Consumer</t>
  </si>
  <si>
    <t>Sell Price To Consumer</t>
  </si>
  <si>
    <t>WAIJA Gross Profit</t>
  </si>
  <si>
    <t>Sell Price To WAIJA</t>
  </si>
  <si>
    <t>WAIJA Mark-Up %</t>
  </si>
  <si>
    <t>At Promotion Price</t>
  </si>
  <si>
    <t>At Weighted Avg. Price</t>
  </si>
  <si>
    <t>AA-YSR Required Mark-Up</t>
  </si>
  <si>
    <t>Sell Price To AA-YSR</t>
  </si>
  <si>
    <t>AA-YSR Gross Profit</t>
  </si>
  <si>
    <t>AA-YSR Margin %</t>
  </si>
  <si>
    <t>TANSTAAFL Product Cost/ Unit</t>
  </si>
  <si>
    <t>TANSTAAFL Incr. Shipping/Unit</t>
  </si>
  <si>
    <t>TANSTAAFL CGS</t>
  </si>
  <si>
    <t>TANSTAAFL Gross Profit/ Unit</t>
  </si>
  <si>
    <t>TANSTAAFL Margin</t>
  </si>
  <si>
    <t>TANSTAAFL Mark-Up %</t>
  </si>
  <si>
    <t>QUESTION 1 - TANSTAAFL Break Even Units</t>
  </si>
  <si>
    <t>QUESTION 1 - TANSTAAFL Break Even Dollars</t>
  </si>
  <si>
    <t>Project Busines</t>
  </si>
  <si>
    <t>Projected CGS</t>
  </si>
  <si>
    <t>Projected Gross Profit</t>
  </si>
  <si>
    <t>Annual Expense (Fixed Cost)</t>
  </si>
  <si>
    <t>QUESTION 2 TANSTAFFL Projected Profit</t>
  </si>
  <si>
    <t>QUESTION 3 TANSTAFFL OPTIONS – INCLUDE?</t>
  </si>
  <si>
    <t>Rent… office and warehouse</t>
  </si>
  <si>
    <t>Administration… take orders, etc</t>
  </si>
  <si>
    <t>Warehouse Person… fulfill orders</t>
  </si>
  <si>
    <t>TANSTAAFL Owners Compensation</t>
  </si>
  <si>
    <t>Professional Fees (Incorporate; Legal; Etc.)</t>
  </si>
  <si>
    <t>Total Estimated Expenses (Fixed Costs)</t>
  </si>
  <si>
    <t>Estimated Incremental Shipping Cost/Unit</t>
  </si>
  <si>
    <t>Total Fixed Cost</t>
  </si>
  <si>
    <t>Cost of Goods Sold</t>
  </si>
  <si>
    <t>Contribution / sales</t>
  </si>
  <si>
    <t>Option 1 is better than option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</si>
</sst>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/>
    <xf numFmtId="43" fontId="0" fillId="0" borderId="0" xfId="1" applyFont="1"/>
    <xf numFmtId="43" fontId="0" fillId="0" borderId="0" xfId="0" applyNumberFormat="1"/>
    <xf numFmtId="43" fontId="2" fillId="0" borderId="0" xfId="0" applyNumberFormat="1" applyFont="1"/>
    <xf numFmtId="9" fontId="0" fillId="0" borderId="0" xfId="2" applyFont="1"/>
    <xf numFmtId="9" fontId="0" fillId="0" borderId="0" xfId="0" applyNumberFormat="1"/>
    <xf numFmtId="164" fontId="0" fillId="0" borderId="0" xfId="2" applyNumberFormat="1" applyFont="1"/>
    <xf numFmtId="164" fontId="0" fillId="0" borderId="0" xfId="0" applyNumberFormat="1"/>
    <xf numFmtId="10" fontId="0" fillId="0" borderId="0" xfId="2" applyNumberFormat="1" applyFont="1"/>
    <xf numFmtId="10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workbookViewId="0">
      <selection activeCell="B18" sqref="B18"/>
    </sheetView>
  </sheetViews>
  <sheetFormatPr defaultRowHeight="15" x14ac:dyDescent="0.25"/>
  <cols>
    <col min="1" max="1" width="39.42578125" customWidth="1"/>
    <col min="2" max="2" width="11.5703125" bestFit="1" customWidth="1"/>
  </cols>
  <sheetData>
    <row r="2" spans="1:2" x14ac:dyDescent="0.25">
      <c r="A2" t="s">
        <v>0</v>
      </c>
    </row>
    <row r="4" spans="1:2" x14ac:dyDescent="0.25">
      <c r="A4" t="s">
        <v>30</v>
      </c>
      <c r="B4" s="2">
        <v>15000</v>
      </c>
    </row>
    <row r="5" spans="1:2" x14ac:dyDescent="0.25">
      <c r="A5" t="s">
        <v>31</v>
      </c>
      <c r="B5" s="2">
        <v>15000</v>
      </c>
    </row>
    <row r="6" spans="1:2" x14ac:dyDescent="0.25">
      <c r="A6" t="s">
        <v>32</v>
      </c>
      <c r="B6" s="2">
        <v>15000</v>
      </c>
    </row>
    <row r="7" spans="1:2" x14ac:dyDescent="0.25">
      <c r="A7" t="s">
        <v>33</v>
      </c>
      <c r="B7" s="2">
        <v>0</v>
      </c>
    </row>
    <row r="8" spans="1:2" x14ac:dyDescent="0.25">
      <c r="A8" t="s">
        <v>34</v>
      </c>
      <c r="B8" s="2">
        <v>5000</v>
      </c>
    </row>
    <row r="9" spans="1:2" x14ac:dyDescent="0.25">
      <c r="A9" t="s">
        <v>35</v>
      </c>
      <c r="B9" s="2">
        <v>50000</v>
      </c>
    </row>
    <row r="10" spans="1:2" x14ac:dyDescent="0.25">
      <c r="A10" t="s">
        <v>36</v>
      </c>
      <c r="B10" s="2">
        <v>0.5</v>
      </c>
    </row>
    <row r="12" spans="1:2" x14ac:dyDescent="0.25">
      <c r="A12" t="s">
        <v>37</v>
      </c>
      <c r="B12" s="4">
        <f>SUM(B4:B9)</f>
        <v>100000</v>
      </c>
    </row>
    <row r="14" spans="1:2" x14ac:dyDescent="0.25">
      <c r="A14" t="s">
        <v>38</v>
      </c>
      <c r="B14">
        <v>1</v>
      </c>
    </row>
    <row r="16" spans="1:2" x14ac:dyDescent="0.25">
      <c r="A16" t="s">
        <v>39</v>
      </c>
      <c r="B16" s="3">
        <f>Scenario!B8-Scenario!B7</f>
        <v>6.8435000000000006</v>
      </c>
    </row>
    <row r="17" spans="2:2" x14ac:dyDescent="0.25">
      <c r="B17">
        <f>B16/Scenario!B12</f>
        <v>0.68503503503503504</v>
      </c>
    </row>
    <row r="25" spans="2:2" x14ac:dyDescent="0.25">
      <c r="B25" t="e">
        <f>Sheet1</f>
        <v>#NAME?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C19" sqref="C19"/>
    </sheetView>
  </sheetViews>
  <sheetFormatPr defaultRowHeight="15" x14ac:dyDescent="0.25"/>
  <cols>
    <col min="1" max="1" width="39.85546875" customWidth="1"/>
    <col min="2" max="2" width="21.28515625" customWidth="1"/>
    <col min="3" max="3" width="18.5703125" customWidth="1"/>
    <col min="4" max="4" width="19.140625" customWidth="1"/>
  </cols>
  <sheetData>
    <row r="1" spans="1:4" x14ac:dyDescent="0.25">
      <c r="A1" s="1" t="s">
        <v>3</v>
      </c>
      <c r="B1" s="1" t="s">
        <v>4</v>
      </c>
      <c r="C1" s="1" t="s">
        <v>10</v>
      </c>
      <c r="D1" s="1" t="s">
        <v>11</v>
      </c>
    </row>
    <row r="3" spans="1:4" x14ac:dyDescent="0.25">
      <c r="A3" t="s">
        <v>1</v>
      </c>
      <c r="B3" s="9">
        <f>B7/B8</f>
        <v>0.31496496496496496</v>
      </c>
      <c r="C3" s="9">
        <f>C7/C8</f>
        <v>0.219482421875</v>
      </c>
      <c r="D3" s="10">
        <f>AVERAGE(B3:C3)</f>
        <v>0.26722369341998248</v>
      </c>
    </row>
    <row r="4" spans="1:4" x14ac:dyDescent="0.25">
      <c r="A4" t="s">
        <v>2</v>
      </c>
    </row>
    <row r="5" spans="1:4" x14ac:dyDescent="0.25">
      <c r="A5" t="s">
        <v>5</v>
      </c>
    </row>
    <row r="6" spans="1:4" x14ac:dyDescent="0.25">
      <c r="A6" t="s">
        <v>6</v>
      </c>
      <c r="B6" s="2">
        <v>8.99</v>
      </c>
      <c r="C6" s="3">
        <f>80%*B6</f>
        <v>7.1920000000000002</v>
      </c>
      <c r="D6" s="5">
        <f>B6/B6</f>
        <v>1</v>
      </c>
    </row>
    <row r="7" spans="1:4" x14ac:dyDescent="0.25">
      <c r="A7" t="s">
        <v>7</v>
      </c>
      <c r="B7" s="3">
        <f>35%*B6</f>
        <v>3.1465000000000001</v>
      </c>
      <c r="C7" s="3">
        <f>25%*C6</f>
        <v>1.798</v>
      </c>
      <c r="D7" s="5">
        <f>B7/B6</f>
        <v>0.35</v>
      </c>
    </row>
    <row r="8" spans="1:4" x14ac:dyDescent="0.25">
      <c r="A8" t="s">
        <v>8</v>
      </c>
      <c r="B8" s="3">
        <v>9.99</v>
      </c>
      <c r="C8" s="3">
        <f>C6+1</f>
        <v>8.1920000000000002</v>
      </c>
      <c r="D8" s="5">
        <f>B8/B8</f>
        <v>1</v>
      </c>
    </row>
    <row r="9" spans="1:4" x14ac:dyDescent="0.25">
      <c r="A9" t="s">
        <v>9</v>
      </c>
      <c r="B9" s="5">
        <f>B7/(B8-B7)</f>
        <v>0.45977935267041714</v>
      </c>
      <c r="C9" s="5">
        <f>C7/(C8-C7)</f>
        <v>0.28120112605567721</v>
      </c>
      <c r="D9" s="5"/>
    </row>
    <row r="11" spans="1:4" x14ac:dyDescent="0.25">
      <c r="A11" t="s">
        <v>12</v>
      </c>
      <c r="B11" s="6">
        <v>0.1</v>
      </c>
      <c r="C11" s="5">
        <f>10%</f>
        <v>0.1</v>
      </c>
    </row>
    <row r="12" spans="1:4" x14ac:dyDescent="0.25">
      <c r="A12" t="s">
        <v>13</v>
      </c>
      <c r="B12" s="3">
        <f>B8</f>
        <v>9.99</v>
      </c>
      <c r="C12" s="3">
        <f>C8</f>
        <v>8.1920000000000002</v>
      </c>
    </row>
    <row r="13" spans="1:4" x14ac:dyDescent="0.25">
      <c r="A13" t="s">
        <v>14</v>
      </c>
      <c r="B13" s="3">
        <f>B14*B12</f>
        <v>1.1100000000000001</v>
      </c>
      <c r="C13" s="3">
        <f>C14*C12</f>
        <v>0.91022222222222227</v>
      </c>
    </row>
    <row r="14" spans="1:4" x14ac:dyDescent="0.25">
      <c r="A14" t="s">
        <v>15</v>
      </c>
      <c r="B14" s="7">
        <f>B11/(1-B11)</f>
        <v>0.11111111111111112</v>
      </c>
      <c r="C14" s="7">
        <f>C11/(1-C11)</f>
        <v>0.11111111111111112</v>
      </c>
    </row>
    <row r="16" spans="1:4" x14ac:dyDescent="0.25">
      <c r="A16" t="s">
        <v>16</v>
      </c>
    </row>
    <row r="17" spans="1:3" x14ac:dyDescent="0.25">
      <c r="A17" t="s">
        <v>17</v>
      </c>
      <c r="B17" s="2">
        <v>1</v>
      </c>
      <c r="C17" s="2">
        <v>1</v>
      </c>
    </row>
    <row r="18" spans="1:3" x14ac:dyDescent="0.25">
      <c r="A18" t="s">
        <v>18</v>
      </c>
      <c r="B18" s="3">
        <f>B12-B13</f>
        <v>8.8800000000000008</v>
      </c>
      <c r="C18" s="3">
        <f>C12-C13</f>
        <v>7.2817777777777781</v>
      </c>
    </row>
    <row r="19" spans="1:3" x14ac:dyDescent="0.25">
      <c r="A19" t="s">
        <v>19</v>
      </c>
      <c r="B19" s="3">
        <f>B13</f>
        <v>1.1100000000000001</v>
      </c>
      <c r="C19" s="3">
        <f>C13</f>
        <v>0.91022222222222227</v>
      </c>
    </row>
    <row r="20" spans="1:3" x14ac:dyDescent="0.25">
      <c r="A20" t="s">
        <v>20</v>
      </c>
      <c r="B20" s="8">
        <f>B14</f>
        <v>0.11111111111111112</v>
      </c>
      <c r="C20" s="8">
        <f>C14</f>
        <v>0.11111111111111112</v>
      </c>
    </row>
    <row r="21" spans="1:3" x14ac:dyDescent="0.25">
      <c r="A21" t="s">
        <v>21</v>
      </c>
      <c r="B21" s="6">
        <f>B11</f>
        <v>0.1</v>
      </c>
      <c r="C21" s="6">
        <f>C11</f>
        <v>0.1</v>
      </c>
    </row>
    <row r="23" spans="1:3" x14ac:dyDescent="0.25">
      <c r="A23" t="s">
        <v>22</v>
      </c>
      <c r="B23" s="3">
        <f>ROUND('Fixed Cost'!B12/(Scenario!B8-Scenario!B7),0)</f>
        <v>14612</v>
      </c>
      <c r="C23" s="3">
        <f>'Fixed Cost'!B12/(Scenario!C8-Scenario!C7)</f>
        <v>15639.662183296841</v>
      </c>
    </row>
    <row r="25" spans="1:3" x14ac:dyDescent="0.25">
      <c r="A25" t="s">
        <v>23</v>
      </c>
    </row>
    <row r="26" spans="1:3" x14ac:dyDescent="0.25">
      <c r="A26" t="s">
        <v>24</v>
      </c>
      <c r="B26" s="3">
        <f>'Fixed Cost'!B12/'Fixed Cost'!B17</f>
        <v>145977.93526704173</v>
      </c>
      <c r="C26">
        <f>C23*C8</f>
        <v>128120.11260556773</v>
      </c>
    </row>
    <row r="27" spans="1:3" x14ac:dyDescent="0.25">
      <c r="A27" t="s">
        <v>25</v>
      </c>
      <c r="B27" s="3">
        <f>B18+1</f>
        <v>9.8800000000000008</v>
      </c>
      <c r="C27" s="3">
        <f>C18+1</f>
        <v>8.2817777777777781</v>
      </c>
    </row>
    <row r="28" spans="1:3" x14ac:dyDescent="0.25">
      <c r="A28" t="s">
        <v>26</v>
      </c>
      <c r="B28" s="3">
        <f>B12-B27</f>
        <v>0.10999999999999943</v>
      </c>
      <c r="C28" s="3">
        <f>C12-C27</f>
        <v>-8.9777777777777956E-2</v>
      </c>
    </row>
    <row r="30" spans="1:3" x14ac:dyDescent="0.25">
      <c r="A30" t="s">
        <v>27</v>
      </c>
      <c r="B30" s="3">
        <f>'Fixed Cost'!B12</f>
        <v>100000</v>
      </c>
      <c r="C30" s="3">
        <f>B30</f>
        <v>100000</v>
      </c>
    </row>
    <row r="32" spans="1:3" x14ac:dyDescent="0.25">
      <c r="A32" t="s">
        <v>28</v>
      </c>
      <c r="B32" s="3">
        <f>B28</f>
        <v>0.10999999999999943</v>
      </c>
      <c r="C32" s="3">
        <f>C28</f>
        <v>-8.9777777777777956E-2</v>
      </c>
    </row>
    <row r="34" spans="1:1" x14ac:dyDescent="0.25">
      <c r="A34" t="s">
        <v>29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15" workbookViewId="0">
      <selection activeCell="B39" sqref="B39"/>
    </sheetView>
  </sheetViews>
  <sheetFormatPr defaultRowHeight="15" x14ac:dyDescent="0.25"/>
  <cols>
    <col min="1" max="1" width="39.85546875" customWidth="1"/>
    <col min="2" max="2" width="21.28515625" customWidth="1"/>
    <col min="3" max="3" width="18.5703125" customWidth="1"/>
    <col min="4" max="4" width="19.140625" customWidth="1"/>
  </cols>
  <sheetData>
    <row r="1" spans="1:4" x14ac:dyDescent="0.25">
      <c r="A1" s="1" t="s">
        <v>3</v>
      </c>
      <c r="B1" s="1" t="s">
        <v>4</v>
      </c>
      <c r="C1" s="1" t="s">
        <v>10</v>
      </c>
      <c r="D1" s="1" t="s">
        <v>11</v>
      </c>
    </row>
    <row r="3" spans="1:4" x14ac:dyDescent="0.25">
      <c r="A3" t="s">
        <v>1</v>
      </c>
      <c r="B3" s="9">
        <f>B7/B8</f>
        <v>0.31496496496496496</v>
      </c>
      <c r="C3" s="9">
        <f>C7/C8</f>
        <v>0.219482421875</v>
      </c>
      <c r="D3" s="10">
        <f>AVERAGE(B3:C3)</f>
        <v>0.26722369341998248</v>
      </c>
    </row>
    <row r="4" spans="1:4" x14ac:dyDescent="0.25">
      <c r="A4" t="s">
        <v>2</v>
      </c>
    </row>
    <row r="5" spans="1:4" x14ac:dyDescent="0.25">
      <c r="A5" t="s">
        <v>5</v>
      </c>
    </row>
    <row r="6" spans="1:4" x14ac:dyDescent="0.25">
      <c r="A6" t="s">
        <v>6</v>
      </c>
      <c r="B6" s="2">
        <v>8.99</v>
      </c>
      <c r="C6" s="3">
        <f>80%*B6</f>
        <v>7.1920000000000002</v>
      </c>
      <c r="D6" s="5">
        <f>B6/B6</f>
        <v>1</v>
      </c>
    </row>
    <row r="7" spans="1:4" x14ac:dyDescent="0.25">
      <c r="A7" t="s">
        <v>7</v>
      </c>
      <c r="B7" s="3">
        <f>35%*B6</f>
        <v>3.1465000000000001</v>
      </c>
      <c r="C7" s="3">
        <f>25%*C6</f>
        <v>1.798</v>
      </c>
      <c r="D7" s="5">
        <f>B7/B6</f>
        <v>0.35</v>
      </c>
    </row>
    <row r="8" spans="1:4" x14ac:dyDescent="0.25">
      <c r="A8" t="s">
        <v>8</v>
      </c>
      <c r="B8" s="3">
        <v>9.99</v>
      </c>
      <c r="C8" s="3">
        <f>C6+1</f>
        <v>8.1920000000000002</v>
      </c>
      <c r="D8" s="5">
        <f>B8/B8</f>
        <v>1</v>
      </c>
    </row>
    <row r="9" spans="1:4" x14ac:dyDescent="0.25">
      <c r="A9" t="s">
        <v>9</v>
      </c>
      <c r="B9" s="5">
        <f>B7/(B8-B7)</f>
        <v>0.45977935267041714</v>
      </c>
      <c r="C9" s="5">
        <f>C7/(C8-C7)</f>
        <v>0.28120112605567721</v>
      </c>
      <c r="D9" s="5"/>
    </row>
    <row r="11" spans="1:4" x14ac:dyDescent="0.25">
      <c r="A11" t="s">
        <v>12</v>
      </c>
      <c r="B11" s="6">
        <v>0.1</v>
      </c>
      <c r="C11" s="5">
        <f>10%</f>
        <v>0.1</v>
      </c>
    </row>
    <row r="12" spans="1:4" x14ac:dyDescent="0.25">
      <c r="A12" t="s">
        <v>13</v>
      </c>
      <c r="B12" s="3">
        <f>B8</f>
        <v>9.99</v>
      </c>
      <c r="C12" s="3">
        <f>C8</f>
        <v>8.1920000000000002</v>
      </c>
    </row>
    <row r="13" spans="1:4" x14ac:dyDescent="0.25">
      <c r="A13" t="s">
        <v>14</v>
      </c>
      <c r="B13" s="3">
        <f>B14*B12</f>
        <v>1.1100000000000001</v>
      </c>
      <c r="C13" s="3">
        <f>C14*C12</f>
        <v>0.91022222222222227</v>
      </c>
    </row>
    <row r="14" spans="1:4" x14ac:dyDescent="0.25">
      <c r="A14" t="s">
        <v>15</v>
      </c>
      <c r="B14" s="7">
        <f>B11/(1-B11)</f>
        <v>0.11111111111111112</v>
      </c>
      <c r="C14" s="7">
        <f>C11/(1-C11)</f>
        <v>0.11111111111111112</v>
      </c>
    </row>
    <row r="16" spans="1:4" x14ac:dyDescent="0.25">
      <c r="A16" t="s">
        <v>16</v>
      </c>
    </row>
    <row r="17" spans="1:3" x14ac:dyDescent="0.25">
      <c r="A17" t="s">
        <v>17</v>
      </c>
      <c r="B17" s="2">
        <v>1</v>
      </c>
      <c r="C17" s="2">
        <v>1</v>
      </c>
    </row>
    <row r="18" spans="1:3" x14ac:dyDescent="0.25">
      <c r="A18" t="s">
        <v>18</v>
      </c>
      <c r="B18" s="3">
        <f>B12-B13</f>
        <v>8.8800000000000008</v>
      </c>
      <c r="C18" s="3">
        <f>C12-C13</f>
        <v>7.2817777777777781</v>
      </c>
    </row>
    <row r="19" spans="1:3" x14ac:dyDescent="0.25">
      <c r="A19" t="s">
        <v>19</v>
      </c>
      <c r="B19" s="3">
        <f>B13</f>
        <v>1.1100000000000001</v>
      </c>
      <c r="C19" s="3">
        <f>C13</f>
        <v>0.91022222222222227</v>
      </c>
    </row>
    <row r="20" spans="1:3" x14ac:dyDescent="0.25">
      <c r="A20" t="s">
        <v>20</v>
      </c>
      <c r="B20" s="8">
        <f>B14</f>
        <v>0.11111111111111112</v>
      </c>
      <c r="C20" s="8">
        <f>C14</f>
        <v>0.11111111111111112</v>
      </c>
    </row>
    <row r="21" spans="1:3" x14ac:dyDescent="0.25">
      <c r="A21" t="s">
        <v>21</v>
      </c>
      <c r="B21" s="6">
        <f>B11</f>
        <v>0.1</v>
      </c>
      <c r="C21" s="6">
        <f>C11</f>
        <v>0.1</v>
      </c>
    </row>
    <row r="23" spans="1:3" x14ac:dyDescent="0.25">
      <c r="A23" t="s">
        <v>22</v>
      </c>
      <c r="B23" s="3">
        <f>ROUND('Fixed Cost'!B12/(Scenario!B8-Scenario!B7),0)</f>
        <v>14612</v>
      </c>
      <c r="C23" s="3">
        <f>'Fixed Cost'!B12/(Scenario!C8-Scenario!C7)</f>
        <v>15639.662183296841</v>
      </c>
    </row>
    <row r="25" spans="1:3" x14ac:dyDescent="0.25">
      <c r="A25" t="s">
        <v>23</v>
      </c>
    </row>
    <row r="26" spans="1:3" x14ac:dyDescent="0.25">
      <c r="A26" t="s">
        <v>24</v>
      </c>
      <c r="B26" s="3">
        <f>'Fixed Cost'!B12/'Fixed Cost'!B17</f>
        <v>145977.93526704173</v>
      </c>
      <c r="C26">
        <f>C23*C8</f>
        <v>128120.11260556773</v>
      </c>
    </row>
    <row r="27" spans="1:3" x14ac:dyDescent="0.25">
      <c r="A27" t="s">
        <v>25</v>
      </c>
      <c r="B27" s="3">
        <f>B18+1</f>
        <v>9.8800000000000008</v>
      </c>
      <c r="C27" s="3">
        <f>C18+1</f>
        <v>8.2817777777777781</v>
      </c>
    </row>
    <row r="28" spans="1:3" x14ac:dyDescent="0.25">
      <c r="A28" t="s">
        <v>26</v>
      </c>
      <c r="B28" s="3">
        <f>B12-B27</f>
        <v>0.10999999999999943</v>
      </c>
      <c r="C28" s="3">
        <f>C12-C27</f>
        <v>-8.9777777777777956E-2</v>
      </c>
    </row>
    <row r="30" spans="1:3" x14ac:dyDescent="0.25">
      <c r="A30" t="s">
        <v>27</v>
      </c>
      <c r="B30" s="3">
        <f>'Fixed Cost'!B12</f>
        <v>100000</v>
      </c>
      <c r="C30" s="3">
        <f>B30</f>
        <v>100000</v>
      </c>
    </row>
    <row r="32" spans="1:3" x14ac:dyDescent="0.25">
      <c r="A32" t="s">
        <v>28</v>
      </c>
      <c r="B32" s="3">
        <f>B28</f>
        <v>0.10999999999999943</v>
      </c>
      <c r="C32" s="3">
        <f>C28</f>
        <v>-8.9777777777777956E-2</v>
      </c>
    </row>
    <row r="34" spans="1:1" x14ac:dyDescent="0.25">
      <c r="A34" t="s">
        <v>29</v>
      </c>
    </row>
    <row r="38" spans="1:1" x14ac:dyDescent="0.25">
      <c r="A38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C34" sqref="C34"/>
    </sheetView>
  </sheetViews>
  <sheetFormatPr defaultRowHeight="15" x14ac:dyDescent="0.25"/>
  <cols>
    <col min="1" max="1" width="39.85546875" customWidth="1"/>
    <col min="2" max="2" width="21.28515625" customWidth="1"/>
    <col min="3" max="3" width="18.5703125" customWidth="1"/>
    <col min="4" max="4" width="19.140625" customWidth="1"/>
  </cols>
  <sheetData>
    <row r="1" spans="1:4" x14ac:dyDescent="0.25">
      <c r="A1" s="1" t="s">
        <v>3</v>
      </c>
      <c r="B1" s="1" t="s">
        <v>4</v>
      </c>
      <c r="C1" s="1" t="s">
        <v>10</v>
      </c>
      <c r="D1" s="1" t="s">
        <v>11</v>
      </c>
    </row>
    <row r="3" spans="1:4" x14ac:dyDescent="0.25">
      <c r="A3" t="s">
        <v>1</v>
      </c>
      <c r="B3" s="9">
        <f>B7/B8</f>
        <v>0.31496496496496496</v>
      </c>
      <c r="C3" s="9">
        <f>C7/C8</f>
        <v>0.219482421875</v>
      </c>
    </row>
    <row r="4" spans="1:4" x14ac:dyDescent="0.25">
      <c r="A4" t="s">
        <v>2</v>
      </c>
    </row>
    <row r="5" spans="1:4" x14ac:dyDescent="0.25">
      <c r="A5" t="s">
        <v>5</v>
      </c>
    </row>
    <row r="6" spans="1:4" x14ac:dyDescent="0.25">
      <c r="A6" t="s">
        <v>6</v>
      </c>
      <c r="B6" s="2">
        <v>8.99</v>
      </c>
      <c r="C6" s="3">
        <f>80%*B6</f>
        <v>7.1920000000000002</v>
      </c>
      <c r="D6" s="5">
        <f>B6/B6</f>
        <v>1</v>
      </c>
    </row>
    <row r="7" spans="1:4" x14ac:dyDescent="0.25">
      <c r="A7" t="s">
        <v>7</v>
      </c>
      <c r="B7" s="3">
        <f>35%*B6</f>
        <v>3.1465000000000001</v>
      </c>
      <c r="C7" s="3">
        <f>25%*C6</f>
        <v>1.798</v>
      </c>
      <c r="D7" s="5">
        <f>B7/B6</f>
        <v>0.35</v>
      </c>
    </row>
    <row r="8" spans="1:4" x14ac:dyDescent="0.25">
      <c r="A8" t="s">
        <v>8</v>
      </c>
      <c r="B8" s="3">
        <v>9.99</v>
      </c>
      <c r="C8" s="3">
        <f>C6+1</f>
        <v>8.1920000000000002</v>
      </c>
      <c r="D8" s="5">
        <f>B8/B8</f>
        <v>1</v>
      </c>
    </row>
    <row r="9" spans="1:4" x14ac:dyDescent="0.25">
      <c r="A9" t="s">
        <v>9</v>
      </c>
      <c r="B9" s="5">
        <f>B7/(B8-B7)</f>
        <v>0.45977935267041714</v>
      </c>
      <c r="C9" s="5">
        <f>C7/(C8-C7)</f>
        <v>0.28120112605567721</v>
      </c>
      <c r="D9" s="5"/>
    </row>
    <row r="11" spans="1:4" x14ac:dyDescent="0.25">
      <c r="A11" t="s">
        <v>12</v>
      </c>
      <c r="B11" s="6">
        <v>0.1</v>
      </c>
      <c r="C11" s="5">
        <f>10%</f>
        <v>0.1</v>
      </c>
    </row>
    <row r="12" spans="1:4" x14ac:dyDescent="0.25">
      <c r="A12" t="s">
        <v>13</v>
      </c>
      <c r="B12" s="3">
        <f>B8+0.5</f>
        <v>10.49</v>
      </c>
      <c r="C12" s="3">
        <f>C8+0.5</f>
        <v>8.6920000000000002</v>
      </c>
    </row>
    <row r="13" spans="1:4" x14ac:dyDescent="0.25">
      <c r="A13" t="s">
        <v>14</v>
      </c>
      <c r="B13" s="3">
        <f>B14*B12</f>
        <v>1.1655555555555557</v>
      </c>
      <c r="C13" s="3">
        <f>C14*C12</f>
        <v>0.96577777777777785</v>
      </c>
    </row>
    <row r="14" spans="1:4" x14ac:dyDescent="0.25">
      <c r="A14" t="s">
        <v>15</v>
      </c>
      <c r="B14" s="7">
        <f>B11/(1-B11)</f>
        <v>0.11111111111111112</v>
      </c>
      <c r="C14" s="7">
        <f>C11/(1-C11)</f>
        <v>0.11111111111111112</v>
      </c>
    </row>
    <row r="16" spans="1:4" x14ac:dyDescent="0.25">
      <c r="A16" t="s">
        <v>16</v>
      </c>
      <c r="B16" s="3">
        <f>B18-B17</f>
        <v>8.3244444444444454</v>
      </c>
      <c r="C16" s="3">
        <f>C18-C17</f>
        <v>6.7262222222222228</v>
      </c>
    </row>
    <row r="17" spans="1:3" x14ac:dyDescent="0.25">
      <c r="A17" t="s">
        <v>17</v>
      </c>
      <c r="B17" s="2">
        <v>1</v>
      </c>
      <c r="C17" s="2">
        <v>1</v>
      </c>
    </row>
    <row r="18" spans="1:3" x14ac:dyDescent="0.25">
      <c r="A18" t="s">
        <v>18</v>
      </c>
      <c r="B18" s="3">
        <f>B12-B13</f>
        <v>9.3244444444444454</v>
      </c>
      <c r="C18" s="3">
        <f>C12-C13</f>
        <v>7.7262222222222228</v>
      </c>
    </row>
    <row r="19" spans="1:3" x14ac:dyDescent="0.25">
      <c r="A19" t="s">
        <v>19</v>
      </c>
      <c r="B19" s="3">
        <f>B13</f>
        <v>1.1655555555555557</v>
      </c>
      <c r="C19" s="3">
        <f>C13</f>
        <v>0.96577777777777785</v>
      </c>
    </row>
    <row r="20" spans="1:3" x14ac:dyDescent="0.25">
      <c r="A20" t="s">
        <v>20</v>
      </c>
      <c r="B20" s="8">
        <f>B14</f>
        <v>0.11111111111111112</v>
      </c>
      <c r="C20" s="8">
        <f>C14</f>
        <v>0.11111111111111112</v>
      </c>
    </row>
    <row r="21" spans="1:3" x14ac:dyDescent="0.25">
      <c r="A21" t="s">
        <v>21</v>
      </c>
      <c r="B21" s="6">
        <f>B11</f>
        <v>0.1</v>
      </c>
      <c r="C21" s="6">
        <f>C11</f>
        <v>0.1</v>
      </c>
    </row>
    <row r="23" spans="1:3" x14ac:dyDescent="0.25">
      <c r="A23" t="s">
        <v>22</v>
      </c>
      <c r="B23" s="3">
        <f>ROUND('Fixed Cost'!B12/(Scenario!B8-Scenario!B7),0)</f>
        <v>14612</v>
      </c>
      <c r="C23" s="3">
        <f>'Fixed Cost'!B12/(Scenario!C8-Scenario!C7)</f>
        <v>15639.662183296841</v>
      </c>
    </row>
    <row r="25" spans="1:3" x14ac:dyDescent="0.25">
      <c r="A25" t="s">
        <v>23</v>
      </c>
    </row>
    <row r="26" spans="1:3" x14ac:dyDescent="0.25">
      <c r="A26" t="s">
        <v>24</v>
      </c>
      <c r="B26" s="3">
        <f>'Fixed Cost'!B12/'Fixed Cost'!B17</f>
        <v>145977.93526704173</v>
      </c>
      <c r="C26">
        <f>C23*C8</f>
        <v>128120.11260556773</v>
      </c>
    </row>
    <row r="27" spans="1:3" x14ac:dyDescent="0.25">
      <c r="A27" t="s">
        <v>25</v>
      </c>
      <c r="B27" s="3">
        <f>B18+1</f>
        <v>10.324444444444445</v>
      </c>
      <c r="C27" s="3">
        <f>C18+1</f>
        <v>8.7262222222222228</v>
      </c>
    </row>
    <row r="28" spans="1:3" x14ac:dyDescent="0.25">
      <c r="A28" t="s">
        <v>26</v>
      </c>
      <c r="B28" s="3">
        <f>B12-B27</f>
        <v>0.16555555555555479</v>
      </c>
      <c r="C28" s="3">
        <f>C12-C27</f>
        <v>-3.4222222222222598E-2</v>
      </c>
    </row>
    <row r="30" spans="1:3" x14ac:dyDescent="0.25">
      <c r="A30" t="s">
        <v>27</v>
      </c>
      <c r="B30" s="3">
        <f>'Fixed Cost'!B12</f>
        <v>100000</v>
      </c>
      <c r="C30" s="3">
        <f>B30</f>
        <v>100000</v>
      </c>
    </row>
    <row r="32" spans="1:3" x14ac:dyDescent="0.25">
      <c r="A32" t="s">
        <v>28</v>
      </c>
      <c r="B32" s="3">
        <f>B28</f>
        <v>0.16555555555555479</v>
      </c>
      <c r="C32" s="3">
        <f>C28</f>
        <v>-3.4222222222222598E-2</v>
      </c>
    </row>
    <row r="34" spans="1:2" x14ac:dyDescent="0.25">
      <c r="A34" t="s">
        <v>29</v>
      </c>
      <c r="B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Fixed Cost</vt:lpstr>
      <vt:lpstr>Scenario</vt:lpstr>
      <vt:lpstr>Option 1</vt:lpstr>
      <vt:lpstr>Option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2019-12-02T05:24:51Z</dcterms:created>
  <dcterms:modified xsi:type="dcterms:W3CDTF">2019-12-02T07:50:27Z</dcterms:modified>
</cp:coreProperties>
</file>