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idge\Desktop\"/>
    </mc:Choice>
  </mc:AlternateContent>
  <bookViews>
    <workbookView xWindow="0" yWindow="0" windowWidth="16815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E62" i="1"/>
  <c r="E63" i="1"/>
  <c r="E64" i="1"/>
  <c r="E60" i="1"/>
  <c r="I31" i="1"/>
  <c r="H31" i="1"/>
  <c r="D10" i="1"/>
  <c r="I9" i="1"/>
  <c r="I8" i="1"/>
  <c r="H9" i="1"/>
  <c r="H8" i="1"/>
  <c r="N3" i="1"/>
  <c r="E25" i="1" l="1"/>
  <c r="E26" i="1"/>
  <c r="E27" i="1"/>
  <c r="E28" i="1"/>
  <c r="E24" i="1"/>
  <c r="E31" i="1" s="1"/>
  <c r="M16" i="1"/>
  <c r="M13" i="1"/>
  <c r="M15" i="1" s="1"/>
  <c r="M17" i="1" s="1"/>
  <c r="M18" i="1" s="1"/>
  <c r="B10" i="1"/>
  <c r="E10" i="1" s="1"/>
  <c r="H14" i="1" s="1"/>
  <c r="I14" i="1"/>
  <c r="F13" i="1"/>
  <c r="D13" i="1"/>
  <c r="H13" i="1" s="1"/>
  <c r="J13" i="1" s="1"/>
  <c r="N2" i="1"/>
  <c r="K4" i="1"/>
  <c r="K3" i="1"/>
  <c r="D9" i="1"/>
  <c r="D8" i="1"/>
  <c r="H15" i="1" l="1"/>
</calcChain>
</file>

<file path=xl/sharedStrings.xml><?xml version="1.0" encoding="utf-8"?>
<sst xmlns="http://schemas.openxmlformats.org/spreadsheetml/2006/main" count="74" uniqueCount="64">
  <si>
    <t>№ of shares</t>
  </si>
  <si>
    <t>Year</t>
  </si>
  <si>
    <t>Net Income</t>
  </si>
  <si>
    <t>Net Profit after Tax 2018 =</t>
  </si>
  <si>
    <t>Net Profit after Tax 2019 =</t>
  </si>
  <si>
    <t>Value of Equity2017 =</t>
  </si>
  <si>
    <t>RE Value</t>
  </si>
  <si>
    <t>Ke =</t>
  </si>
  <si>
    <t xml:space="preserve">Po = </t>
  </si>
  <si>
    <t xml:space="preserve"> </t>
  </si>
  <si>
    <t>Vo=</t>
  </si>
  <si>
    <t>(share price)</t>
  </si>
  <si>
    <t>Loss at 2019</t>
  </si>
  <si>
    <t>2020+</t>
  </si>
  <si>
    <t xml:space="preserve">growth rate </t>
  </si>
  <si>
    <t>Operatng cost =</t>
  </si>
  <si>
    <t>2020 and on</t>
  </si>
  <si>
    <t>Acquisition Multiples</t>
  </si>
  <si>
    <t>AWE Ltd</t>
  </si>
  <si>
    <t>Rock Oil Ltd</t>
  </si>
  <si>
    <t>Westside Ltd</t>
  </si>
  <si>
    <t>Acer Energy Ltd</t>
  </si>
  <si>
    <t>Coalworks Ltd</t>
  </si>
  <si>
    <t>Offer Price ($)</t>
  </si>
  <si>
    <t>Book Value per share</t>
  </si>
  <si>
    <t>Price-To-Book ratio</t>
  </si>
  <si>
    <t>Average =</t>
  </si>
  <si>
    <t>Po=D(Ke-g)</t>
  </si>
  <si>
    <t>Ke=rg+(market expectation-rf) X Beta</t>
  </si>
  <si>
    <t>g</t>
  </si>
  <si>
    <t>d</t>
  </si>
  <si>
    <t>exp.earning</t>
  </si>
  <si>
    <t xml:space="preserve">Book value - </t>
  </si>
  <si>
    <t>Net income at 2018</t>
  </si>
  <si>
    <t>market cap</t>
  </si>
  <si>
    <t>eps = 1.38*851901</t>
  </si>
  <si>
    <t>d19 / f19</t>
  </si>
  <si>
    <t xml:space="preserve">which is </t>
  </si>
  <si>
    <t>market cap / eps</t>
  </si>
  <si>
    <t>mv/npat</t>
  </si>
  <si>
    <t xml:space="preserve">Astralas is zero earning per shae, so don’t use in average </t>
  </si>
  <si>
    <t>average mv/npat/4</t>
  </si>
  <si>
    <t>take average `~44 x earning per shar(0.24)</t>
  </si>
  <si>
    <t>x</t>
  </si>
  <si>
    <t>p/e multiple</t>
  </si>
  <si>
    <t>shf = 22.648X851901</t>
  </si>
  <si>
    <t>mv/bv=27868076/SHF</t>
  </si>
  <si>
    <t>p/b multiple</t>
  </si>
  <si>
    <t>X</t>
  </si>
  <si>
    <t>9167948717/2083070879</t>
  </si>
  <si>
    <t>Industry average</t>
  </si>
  <si>
    <t>Santos</t>
  </si>
  <si>
    <t>Price</t>
  </si>
  <si>
    <t>sales 1880119</t>
  </si>
  <si>
    <t>MV/sales=Market cap/sales</t>
  </si>
  <si>
    <t>3983333333/2083070879</t>
  </si>
  <si>
    <t>Valuation</t>
  </si>
  <si>
    <t>share price</t>
  </si>
  <si>
    <t>day 1</t>
  </si>
  <si>
    <t>Average 0.11</t>
  </si>
  <si>
    <t>Santos offer</t>
  </si>
  <si>
    <t>+</t>
  </si>
  <si>
    <t>Sp santos</t>
  </si>
  <si>
    <t xml:space="preserve">Number of share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</si>
</sst>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%"/>
    <numFmt numFmtId="165" formatCode="0.0000"/>
    <numFmt numFmtId="166" formatCode="0.0000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1" applyNumberFormat="1" applyFont="1"/>
    <xf numFmtId="0" fontId="0" fillId="0" borderId="1" xfId="0" applyBorder="1"/>
    <xf numFmtId="3" fontId="0" fillId="0" borderId="0" xfId="0" applyNumberFormat="1"/>
    <xf numFmtId="0" fontId="0" fillId="0" borderId="1" xfId="0" applyBorder="1" applyAlignment="1">
      <alignment horizontal="center"/>
    </xf>
    <xf numFmtId="165" fontId="0" fillId="0" borderId="0" xfId="0" applyNumberFormat="1"/>
    <xf numFmtId="0" fontId="0" fillId="0" borderId="2" xfId="0" applyBorder="1"/>
    <xf numFmtId="3" fontId="0" fillId="0" borderId="3" xfId="0" applyNumberFormat="1" applyBorder="1"/>
    <xf numFmtId="0" fontId="0" fillId="0" borderId="3" xfId="0" applyBorder="1"/>
    <xf numFmtId="2" fontId="0" fillId="0" borderId="0" xfId="0" applyNumberFormat="1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4" fontId="0" fillId="0" borderId="8" xfId="0" applyNumberFormat="1" applyBorder="1"/>
    <xf numFmtId="4" fontId="0" fillId="0" borderId="0" xfId="0" applyNumberFormat="1"/>
    <xf numFmtId="0" fontId="0" fillId="0" borderId="0" xfId="0" applyAlignment="1">
      <alignment horizontal="right"/>
    </xf>
    <xf numFmtId="0" fontId="0" fillId="0" borderId="10" xfId="0" applyBorder="1"/>
    <xf numFmtId="0" fontId="0" fillId="0" borderId="11" xfId="0" applyBorder="1"/>
    <xf numFmtId="165" fontId="0" fillId="0" borderId="5" xfId="0" applyNumberFormat="1" applyBorder="1"/>
    <xf numFmtId="0" fontId="0" fillId="0" borderId="6" xfId="0" applyBorder="1"/>
    <xf numFmtId="165" fontId="0" fillId="0" borderId="8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4" xfId="1" applyNumberFormat="1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/>
    </xf>
    <xf numFmtId="166" fontId="0" fillId="0" borderId="5" xfId="0" applyNumberFormat="1" applyBorder="1" applyAlignment="1">
      <alignment horizontal="left"/>
    </xf>
    <xf numFmtId="0" fontId="0" fillId="0" borderId="0" xfId="0" applyFill="1" applyBorder="1"/>
    <xf numFmtId="3" fontId="0" fillId="0" borderId="0" xfId="0" applyNumberFormat="1" applyBorder="1"/>
    <xf numFmtId="2" fontId="0" fillId="0" borderId="0" xfId="0" applyNumberFormat="1"/>
    <xf numFmtId="166" fontId="0" fillId="0" borderId="0" xfId="0" applyNumberFormat="1"/>
    <xf numFmtId="9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topLeftCell="A62" workbookViewId="0">
      <selection activeCell="G36" sqref="G36"/>
    </sheetView>
  </sheetViews>
  <sheetFormatPr defaultColWidth="11" defaultRowHeight="15.75" x14ac:dyDescent="0.25"/>
  <cols>
    <col min="1" max="1" width="20" customWidth="1"/>
    <col min="2" max="2" width="21.5" customWidth="1"/>
    <col min="3" max="3" width="13.875" customWidth="1"/>
    <col min="4" max="4" width="20.875" customWidth="1"/>
    <col min="5" max="5" width="21.875" customWidth="1"/>
    <col min="6" max="6" width="20.875" customWidth="1"/>
    <col min="7" max="7" width="24.875" customWidth="1"/>
    <col min="8" max="8" width="25.875" customWidth="1"/>
    <col min="9" max="9" width="26.125" customWidth="1"/>
    <col min="10" max="10" width="16.375" customWidth="1"/>
    <col min="11" max="11" width="22.5" customWidth="1"/>
    <col min="12" max="12" width="22.625" customWidth="1"/>
    <col min="13" max="13" width="30.375" customWidth="1"/>
  </cols>
  <sheetData>
    <row r="1" spans="1:14" x14ac:dyDescent="0.25">
      <c r="A1" s="18"/>
      <c r="G1" t="s">
        <v>27</v>
      </c>
    </row>
    <row r="2" spans="1:14" x14ac:dyDescent="0.25">
      <c r="A2" s="18">
        <v>2.75E-2</v>
      </c>
      <c r="B2">
        <v>7.4099999999999999E-2</v>
      </c>
      <c r="C2">
        <v>1.1000000000000001</v>
      </c>
      <c r="D2">
        <v>8.1509999999999999E-2</v>
      </c>
      <c r="E2" s="1">
        <v>0.10901</v>
      </c>
      <c r="G2" t="s">
        <v>28</v>
      </c>
      <c r="J2" s="6" t="s">
        <v>5</v>
      </c>
      <c r="K2" s="7">
        <v>9167948717</v>
      </c>
      <c r="L2" s="8"/>
      <c r="M2" s="8" t="s">
        <v>7</v>
      </c>
      <c r="N2" s="27">
        <f>0.0275+(0.1016-0.0275)*1.1</f>
        <v>0.10901</v>
      </c>
    </row>
    <row r="3" spans="1:14" x14ac:dyDescent="0.25">
      <c r="A3" s="18"/>
      <c r="E3">
        <v>7.9799999999999996E-2</v>
      </c>
      <c r="J3" s="2" t="s">
        <v>3</v>
      </c>
      <c r="K3" s="9">
        <f>2083070879*0.294</f>
        <v>612422838.426</v>
      </c>
      <c r="L3" s="10"/>
      <c r="M3" s="10" t="s">
        <v>8</v>
      </c>
      <c r="N3" s="31">
        <f>0.37/(0.10901-0.03)</f>
        <v>4.6829515251234026</v>
      </c>
    </row>
    <row r="4" spans="1:14" x14ac:dyDescent="0.25">
      <c r="A4" s="18"/>
      <c r="E4">
        <v>4.63659</v>
      </c>
      <c r="J4" s="2" t="s">
        <v>4</v>
      </c>
      <c r="K4" s="9">
        <f>2083070879*0.32</f>
        <v>666582681.27999997</v>
      </c>
      <c r="L4" s="10"/>
      <c r="M4" s="10" t="s">
        <v>29</v>
      </c>
      <c r="N4" s="11">
        <v>0.03</v>
      </c>
    </row>
    <row r="5" spans="1:14" x14ac:dyDescent="0.25">
      <c r="A5" s="18"/>
      <c r="J5" s="2"/>
      <c r="K5" s="10"/>
      <c r="L5" s="10"/>
      <c r="M5" s="32" t="s">
        <v>30</v>
      </c>
      <c r="N5" s="11">
        <v>0.37</v>
      </c>
    </row>
    <row r="6" spans="1:14" x14ac:dyDescent="0.25">
      <c r="A6" s="18"/>
      <c r="J6" s="6" t="s">
        <v>1</v>
      </c>
      <c r="K6" s="15" t="s">
        <v>6</v>
      </c>
      <c r="L6" s="10"/>
      <c r="M6" s="10"/>
      <c r="N6" s="11"/>
    </row>
    <row r="7" spans="1:14" x14ac:dyDescent="0.25">
      <c r="A7" s="30" t="s">
        <v>1</v>
      </c>
      <c r="B7" s="19" t="s">
        <v>0</v>
      </c>
      <c r="C7" s="19" t="s">
        <v>31</v>
      </c>
      <c r="D7" s="19" t="s">
        <v>2</v>
      </c>
      <c r="E7" s="20"/>
      <c r="J7" s="4">
        <v>2018</v>
      </c>
      <c r="K7" s="11">
        <v>-386892739.68000001</v>
      </c>
      <c r="L7" s="10"/>
      <c r="M7" s="10"/>
      <c r="N7" s="11"/>
    </row>
    <row r="8" spans="1:14" x14ac:dyDescent="0.25">
      <c r="A8" s="28">
        <v>2018</v>
      </c>
      <c r="B8" s="10">
        <v>2083070879</v>
      </c>
      <c r="C8" s="10">
        <v>0.29399999999999998</v>
      </c>
      <c r="D8" s="9">
        <f>+C8*B8</f>
        <v>612422838.426</v>
      </c>
      <c r="E8" s="11"/>
      <c r="F8">
        <v>0.109001</v>
      </c>
      <c r="G8" s="3">
        <v>9167948717</v>
      </c>
      <c r="H8">
        <f>+G8*F8</f>
        <v>999315578.101717</v>
      </c>
      <c r="I8" s="34">
        <f>+D8-H8</f>
        <v>-386892739.675717</v>
      </c>
      <c r="J8" s="12">
        <v>2019</v>
      </c>
      <c r="K8" s="16">
        <v>-332732896.81999999</v>
      </c>
      <c r="L8" s="13"/>
      <c r="M8" s="13"/>
      <c r="N8" s="14"/>
    </row>
    <row r="9" spans="1:14" x14ac:dyDescent="0.25">
      <c r="A9" s="28">
        <v>2019</v>
      </c>
      <c r="B9" s="10">
        <v>2083070879</v>
      </c>
      <c r="C9" s="10">
        <v>0.32</v>
      </c>
      <c r="D9" s="9">
        <f>C9*B9</f>
        <v>666582681.27999997</v>
      </c>
      <c r="E9" s="11"/>
      <c r="F9">
        <v>0.109001</v>
      </c>
      <c r="G9" s="33">
        <v>9167948717</v>
      </c>
      <c r="H9">
        <f>+G9*F9</f>
        <v>999315578.101717</v>
      </c>
      <c r="I9" s="34">
        <f>+D9-H9</f>
        <v>-332732896.82171702</v>
      </c>
    </row>
    <row r="10" spans="1:14" x14ac:dyDescent="0.25">
      <c r="A10" s="29" t="s">
        <v>16</v>
      </c>
      <c r="B10" s="13">
        <f>+K8</f>
        <v>-332732896.81999999</v>
      </c>
      <c r="C10" s="13"/>
      <c r="D10" s="13">
        <f>(1.03/(0.10901-0.03))</f>
        <v>13.036324515884067</v>
      </c>
      <c r="E10" s="14">
        <f>+B10*D10</f>
        <v>-4337614020.0556898</v>
      </c>
      <c r="F10" s="10"/>
      <c r="G10" s="10"/>
    </row>
    <row r="11" spans="1:14" x14ac:dyDescent="0.25">
      <c r="A11" s="18"/>
      <c r="D11" t="s">
        <v>9</v>
      </c>
      <c r="F11" s="10"/>
      <c r="G11" s="10"/>
    </row>
    <row r="12" spans="1:14" x14ac:dyDescent="0.25">
      <c r="A12" s="18"/>
      <c r="D12" t="s">
        <v>33</v>
      </c>
      <c r="F12" s="10"/>
      <c r="G12" s="10"/>
      <c r="M12" t="s">
        <v>13</v>
      </c>
    </row>
    <row r="13" spans="1:14" x14ac:dyDescent="0.25">
      <c r="A13" s="18" t="s">
        <v>32</v>
      </c>
      <c r="B13" s="3">
        <v>9167948717</v>
      </c>
      <c r="D13">
        <f>+K7/(1.10901)</f>
        <v>-348863165.95882815</v>
      </c>
      <c r="F13" s="10">
        <f>K8/(1.10901)^2</f>
        <v>-270535845.58822453</v>
      </c>
      <c r="G13" s="10"/>
      <c r="H13" s="3">
        <f>SUM(F13+D13+B13)</f>
        <v>8548549705.4529476</v>
      </c>
      <c r="I13" t="s">
        <v>10</v>
      </c>
      <c r="J13">
        <f>+H13/B8</f>
        <v>4.1038208500887734</v>
      </c>
      <c r="K13" t="s">
        <v>11</v>
      </c>
      <c r="L13" t="s">
        <v>12</v>
      </c>
      <c r="M13" s="17">
        <f>+K8</f>
        <v>-332732896.81999999</v>
      </c>
    </row>
    <row r="14" spans="1:14" x14ac:dyDescent="0.25">
      <c r="A14" s="18"/>
      <c r="B14" s="3">
        <v>4401169835</v>
      </c>
      <c r="D14" t="s">
        <v>9</v>
      </c>
      <c r="F14" s="10"/>
      <c r="G14" s="10"/>
      <c r="H14">
        <f>+E10</f>
        <v>-4337614020.0556898</v>
      </c>
      <c r="I14">
        <f>+B9</f>
        <v>2083070879</v>
      </c>
      <c r="L14" t="s">
        <v>14</v>
      </c>
      <c r="M14">
        <v>1.03</v>
      </c>
    </row>
    <row r="15" spans="1:14" x14ac:dyDescent="0.25">
      <c r="A15" s="18" t="s">
        <v>15</v>
      </c>
      <c r="B15" s="3"/>
      <c r="F15" s="10"/>
      <c r="G15" s="10"/>
      <c r="H15" s="3">
        <f>+H13+H14</f>
        <v>4210935685.3972578</v>
      </c>
      <c r="M15">
        <f>+M13*M14</f>
        <v>-342714883.72460002</v>
      </c>
    </row>
    <row r="16" spans="1:14" x14ac:dyDescent="0.25">
      <c r="A16" s="18"/>
      <c r="F16" s="10"/>
      <c r="G16" s="10"/>
      <c r="M16">
        <f>0.109-0.03</f>
        <v>7.9000000000000001E-2</v>
      </c>
    </row>
    <row r="17" spans="1:13" x14ac:dyDescent="0.25">
      <c r="F17" s="10"/>
      <c r="G17" s="10"/>
      <c r="M17">
        <f>+M15/M16</f>
        <v>-4338163085.1215191</v>
      </c>
    </row>
    <row r="18" spans="1:13" x14ac:dyDescent="0.25">
      <c r="F18" s="10"/>
      <c r="G18" s="10"/>
      <c r="M18">
        <f>+M17/1.109^2</f>
        <v>-3527303117.22965</v>
      </c>
    </row>
    <row r="19" spans="1:13" x14ac:dyDescent="0.25">
      <c r="F19" s="10"/>
      <c r="G19" s="10"/>
    </row>
    <row r="20" spans="1:13" x14ac:dyDescent="0.25">
      <c r="F20" s="10"/>
      <c r="G20" s="10"/>
    </row>
    <row r="21" spans="1:13" x14ac:dyDescent="0.25">
      <c r="F21" s="10"/>
      <c r="G21" s="10"/>
    </row>
    <row r="22" spans="1:13" ht="26.1" customHeight="1" thickBot="1" x14ac:dyDescent="0.3">
      <c r="A22" s="24" t="s">
        <v>17</v>
      </c>
      <c r="B22" s="25" t="s">
        <v>23</v>
      </c>
      <c r="C22" s="25"/>
      <c r="D22" s="25" t="s">
        <v>24</v>
      </c>
      <c r="E22" s="26" t="s">
        <v>25</v>
      </c>
      <c r="F22" s="10"/>
      <c r="G22" s="10"/>
    </row>
    <row r="23" spans="1:13" x14ac:dyDescent="0.25">
      <c r="A23" s="2"/>
      <c r="B23" s="10"/>
      <c r="C23" s="10"/>
      <c r="D23" s="10"/>
      <c r="E23" s="11"/>
      <c r="F23" s="10"/>
      <c r="G23" s="10"/>
    </row>
    <row r="24" spans="1:13" x14ac:dyDescent="0.25">
      <c r="A24" s="2" t="s">
        <v>18</v>
      </c>
      <c r="B24" s="10">
        <v>0.95</v>
      </c>
      <c r="C24" s="10"/>
      <c r="D24" s="10">
        <v>0.39500000000000002</v>
      </c>
      <c r="E24" s="21">
        <f>+B24/D24</f>
        <v>2.4050632911392404</v>
      </c>
      <c r="F24" s="10"/>
      <c r="G24" s="10"/>
    </row>
    <row r="25" spans="1:13" x14ac:dyDescent="0.25">
      <c r="A25" s="2" t="s">
        <v>19</v>
      </c>
      <c r="B25" s="10">
        <v>0.69</v>
      </c>
      <c r="C25" s="10"/>
      <c r="D25" s="10">
        <v>0.435</v>
      </c>
      <c r="E25" s="21">
        <f t="shared" ref="E25:E28" si="0">+B25/D25</f>
        <v>1.586206896551724</v>
      </c>
      <c r="F25" s="10"/>
      <c r="G25" s="10"/>
    </row>
    <row r="26" spans="1:13" x14ac:dyDescent="0.25">
      <c r="A26" s="2" t="s">
        <v>20</v>
      </c>
      <c r="B26" s="10">
        <v>0.4</v>
      </c>
      <c r="C26" s="10"/>
      <c r="D26" s="10">
        <v>0.252</v>
      </c>
      <c r="E26" s="21">
        <f t="shared" si="0"/>
        <v>1.5873015873015874</v>
      </c>
      <c r="F26" s="10"/>
      <c r="G26" s="10"/>
    </row>
    <row r="27" spans="1:13" x14ac:dyDescent="0.25">
      <c r="A27" s="2" t="s">
        <v>21</v>
      </c>
      <c r="B27" s="10">
        <v>0.28999999999999998</v>
      </c>
      <c r="C27" s="10"/>
      <c r="D27" s="10">
        <v>9.6000000000000002E-2</v>
      </c>
      <c r="E27" s="21">
        <f t="shared" si="0"/>
        <v>3.020833333333333</v>
      </c>
    </row>
    <row r="28" spans="1:13" x14ac:dyDescent="0.25">
      <c r="A28" s="22" t="s">
        <v>22</v>
      </c>
      <c r="B28" s="13">
        <v>1</v>
      </c>
      <c r="C28" s="13"/>
      <c r="D28" s="13">
        <v>4.048</v>
      </c>
      <c r="E28" s="23">
        <f t="shared" si="0"/>
        <v>0.24703557312252963</v>
      </c>
    </row>
    <row r="30" spans="1:13" x14ac:dyDescent="0.25">
      <c r="G30" t="s">
        <v>63</v>
      </c>
      <c r="I30" t="s">
        <v>56</v>
      </c>
    </row>
    <row r="31" spans="1:13" x14ac:dyDescent="0.25">
      <c r="D31" t="s">
        <v>26</v>
      </c>
      <c r="E31" s="35">
        <f>(E24+E25+E26+E27+E28)/5</f>
        <v>1.7692881362896831</v>
      </c>
      <c r="F31">
        <v>9167948717</v>
      </c>
      <c r="G31">
        <v>2083070879</v>
      </c>
      <c r="H31">
        <f>+F31/G31</f>
        <v>4.4011698350855779</v>
      </c>
      <c r="I31">
        <f>+H31*E31</f>
        <v>7.7869375750129342</v>
      </c>
    </row>
    <row r="32" spans="1:13" x14ac:dyDescent="0.25">
      <c r="E32" s="5"/>
    </row>
    <row r="36" spans="1:5" x14ac:dyDescent="0.25">
      <c r="A36" t="s">
        <v>34</v>
      </c>
      <c r="B36" t="s">
        <v>35</v>
      </c>
      <c r="D36" t="s">
        <v>45</v>
      </c>
      <c r="E36" t="s">
        <v>53</v>
      </c>
    </row>
    <row r="37" spans="1:5" x14ac:dyDescent="0.25">
      <c r="A37" t="s">
        <v>39</v>
      </c>
      <c r="D37" t="s">
        <v>46</v>
      </c>
      <c r="E37" t="s">
        <v>54</v>
      </c>
    </row>
    <row r="38" spans="1:5" x14ac:dyDescent="0.25">
      <c r="A38" t="s">
        <v>36</v>
      </c>
    </row>
    <row r="39" spans="1:5" x14ac:dyDescent="0.25">
      <c r="A39" t="s">
        <v>37</v>
      </c>
    </row>
    <row r="40" spans="1:5" x14ac:dyDescent="0.25">
      <c r="A40" t="s">
        <v>38</v>
      </c>
    </row>
    <row r="44" spans="1:5" x14ac:dyDescent="0.25">
      <c r="A44" t="s">
        <v>40</v>
      </c>
    </row>
    <row r="45" spans="1:5" x14ac:dyDescent="0.25">
      <c r="A45" t="s">
        <v>41</v>
      </c>
    </row>
    <row r="50" spans="1:7" x14ac:dyDescent="0.25">
      <c r="D50" t="s">
        <v>50</v>
      </c>
      <c r="F50" t="s">
        <v>51</v>
      </c>
    </row>
    <row r="51" spans="1:7" x14ac:dyDescent="0.25">
      <c r="A51" t="s">
        <v>42</v>
      </c>
      <c r="C51" t="s">
        <v>44</v>
      </c>
      <c r="D51">
        <v>44</v>
      </c>
      <c r="E51" t="s">
        <v>43</v>
      </c>
      <c r="F51">
        <v>0.29399999999999998</v>
      </c>
      <c r="G51">
        <v>13.056907410000001</v>
      </c>
    </row>
    <row r="52" spans="1:7" x14ac:dyDescent="0.25">
      <c r="A52" t="s">
        <v>47</v>
      </c>
      <c r="D52">
        <v>1.629367027</v>
      </c>
      <c r="E52" t="s">
        <v>48</v>
      </c>
      <c r="F52" t="s">
        <v>49</v>
      </c>
      <c r="G52">
        <v>7.1711219008000002</v>
      </c>
    </row>
    <row r="53" spans="1:7" x14ac:dyDescent="0.25">
      <c r="A53" t="s">
        <v>52</v>
      </c>
      <c r="D53">
        <v>3.971539098</v>
      </c>
      <c r="E53" t="s">
        <v>43</v>
      </c>
      <c r="F53" t="s">
        <v>55</v>
      </c>
    </row>
    <row r="58" spans="1:7" ht="16.5" thickBot="1" x14ac:dyDescent="0.3">
      <c r="A58" s="24" t="s">
        <v>17</v>
      </c>
      <c r="B58" s="25" t="s">
        <v>23</v>
      </c>
    </row>
    <row r="59" spans="1:7" x14ac:dyDescent="0.25">
      <c r="A59" s="2"/>
      <c r="B59" s="10"/>
      <c r="C59" t="s">
        <v>57</v>
      </c>
      <c r="D59" t="s">
        <v>58</v>
      </c>
    </row>
    <row r="60" spans="1:7" x14ac:dyDescent="0.25">
      <c r="A60" s="2" t="s">
        <v>18</v>
      </c>
      <c r="B60" s="10">
        <v>0.95</v>
      </c>
      <c r="C60">
        <v>0.85</v>
      </c>
      <c r="D60">
        <v>0.1</v>
      </c>
      <c r="E60">
        <f>+D60/C60</f>
        <v>0.11764705882352942</v>
      </c>
    </row>
    <row r="61" spans="1:7" x14ac:dyDescent="0.25">
      <c r="A61" s="2" t="s">
        <v>19</v>
      </c>
      <c r="B61" s="10">
        <v>0.69</v>
      </c>
      <c r="C61">
        <v>0.63</v>
      </c>
      <c r="D61">
        <v>0.06</v>
      </c>
      <c r="E61">
        <f t="shared" ref="E61:E64" si="1">+D61/C61</f>
        <v>9.5238095238095233E-2</v>
      </c>
    </row>
    <row r="62" spans="1:7" x14ac:dyDescent="0.25">
      <c r="A62" s="2" t="s">
        <v>20</v>
      </c>
      <c r="B62" s="10">
        <v>0.4</v>
      </c>
      <c r="C62">
        <v>0.28000000000000003</v>
      </c>
      <c r="D62">
        <v>0.12</v>
      </c>
      <c r="E62">
        <f t="shared" si="1"/>
        <v>0.42857142857142849</v>
      </c>
    </row>
    <row r="63" spans="1:7" x14ac:dyDescent="0.25">
      <c r="A63" s="2" t="s">
        <v>21</v>
      </c>
      <c r="B63" s="10">
        <v>0.28999999999999998</v>
      </c>
      <c r="C63">
        <v>0.19</v>
      </c>
      <c r="D63">
        <v>0.1</v>
      </c>
      <c r="E63">
        <f t="shared" si="1"/>
        <v>0.52631578947368418</v>
      </c>
    </row>
    <row r="64" spans="1:7" x14ac:dyDescent="0.25">
      <c r="A64" s="22" t="s">
        <v>22</v>
      </c>
      <c r="B64" s="13">
        <v>1</v>
      </c>
      <c r="C64">
        <v>0.83</v>
      </c>
      <c r="D64">
        <v>0.17</v>
      </c>
      <c r="E64">
        <f t="shared" si="1"/>
        <v>0.20481927710843376</v>
      </c>
    </row>
    <row r="66" spans="3:5" x14ac:dyDescent="0.25">
      <c r="C66" t="s">
        <v>59</v>
      </c>
      <c r="D66" s="36">
        <v>0.27</v>
      </c>
      <c r="E66" t="s">
        <v>62</v>
      </c>
    </row>
    <row r="67" spans="3:5" x14ac:dyDescent="0.25">
      <c r="C67" t="s">
        <v>60</v>
      </c>
    </row>
    <row r="68" spans="3:5" x14ac:dyDescent="0.25">
      <c r="C68" t="s">
        <v>61</v>
      </c>
    </row>
    <row r="69" spans="3:5" x14ac:dyDescent="0.25">
      <c r="C69" s="36">
        <v>0.27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bridge</cp:lastModifiedBy>
  <dcterms:created xsi:type="dcterms:W3CDTF">2018-10-07T12:28:41Z</dcterms:created>
  <dcterms:modified xsi:type="dcterms:W3CDTF">2018-11-02T06:41:42Z</dcterms:modified>
</cp:coreProperties>
</file>