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7683142B-E8A2-4A28-AEFE-3520886CBD6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hristensen" sheetId="1" r:id="rId1"/>
    <sheet name="Purchase" sheetId="2" r:id="rId2"/>
    <sheet name="Current Values" sheetId="3" r:id="rId3"/>
  </sheets>
  <definedNames>
    <definedName name="_xlnm._FilterDatabase" localSheetId="0" hidden="1">Christensen!$A$8:$K$54</definedName>
    <definedName name="_xlnm.Print_Titles" localSheetId="0">Christensen!$8:$8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1" l="1"/>
  <c r="K31" i="1"/>
  <c r="K44" i="1"/>
  <c r="K43" i="1"/>
  <c r="K42" i="1"/>
  <c r="K40" i="1"/>
  <c r="K39" i="1"/>
  <c r="K41" i="1"/>
  <c r="K34" i="1"/>
  <c r="K18" i="1"/>
  <c r="K35" i="1"/>
  <c r="K20" i="1"/>
  <c r="K21" i="1"/>
  <c r="K30" i="1"/>
  <c r="K16" i="1"/>
  <c r="K11" i="1"/>
  <c r="K45" i="1"/>
  <c r="K26" i="1"/>
  <c r="K27" i="1"/>
  <c r="K17" i="1"/>
  <c r="K37" i="1"/>
  <c r="K24" i="1"/>
  <c r="K32" i="1"/>
  <c r="K9" i="1"/>
  <c r="K53" i="1"/>
  <c r="K19" i="1"/>
  <c r="K36" i="1"/>
  <c r="K52" i="1"/>
  <c r="K38" i="1"/>
  <c r="K46" i="1"/>
  <c r="K49" i="1"/>
  <c r="K13" i="1"/>
  <c r="K54" i="1"/>
  <c r="K12" i="1"/>
  <c r="K28" i="1"/>
  <c r="K15" i="1"/>
  <c r="K47" i="1"/>
  <c r="K48" i="1"/>
  <c r="K22" i="1"/>
  <c r="K50" i="1"/>
  <c r="K51" i="1"/>
  <c r="K25" i="1"/>
  <c r="K23" i="1"/>
  <c r="K29" i="1"/>
  <c r="C33" i="1"/>
  <c r="C31" i="1"/>
  <c r="C44" i="1"/>
  <c r="C43" i="1"/>
  <c r="C42" i="1"/>
  <c r="C40" i="1"/>
  <c r="C39" i="1"/>
  <c r="C41" i="1"/>
  <c r="C34" i="1"/>
  <c r="C18" i="1"/>
  <c r="C35" i="1"/>
  <c r="C20" i="1"/>
  <c r="C21" i="1"/>
  <c r="C30" i="1"/>
  <c r="C16" i="1"/>
  <c r="C11" i="1"/>
  <c r="C45" i="1"/>
  <c r="C26" i="1"/>
  <c r="C27" i="1"/>
  <c r="C14" i="1"/>
  <c r="C17" i="1"/>
  <c r="C37" i="1"/>
  <c r="C24" i="1"/>
  <c r="C32" i="1"/>
  <c r="C9" i="1"/>
  <c r="C53" i="1"/>
  <c r="C19" i="1"/>
  <c r="C36" i="1"/>
  <c r="C52" i="1"/>
  <c r="C38" i="1"/>
  <c r="C46" i="1"/>
  <c r="C49" i="1"/>
  <c r="C13" i="1"/>
  <c r="C54" i="1"/>
  <c r="C10" i="1"/>
  <c r="C12" i="1"/>
  <c r="C28" i="1"/>
  <c r="C15" i="1"/>
  <c r="C47" i="1"/>
  <c r="C48" i="1"/>
  <c r="C22" i="1"/>
  <c r="C50" i="1"/>
  <c r="C51" i="1"/>
  <c r="C25" i="1"/>
  <c r="C23" i="1"/>
  <c r="C29" i="1"/>
  <c r="H29" i="1"/>
  <c r="H23" i="1"/>
  <c r="H25" i="1"/>
  <c r="H22" i="1"/>
  <c r="H15" i="1"/>
  <c r="H28" i="1"/>
  <c r="H12" i="1"/>
  <c r="H10" i="1"/>
  <c r="H54" i="1"/>
  <c r="H13" i="1"/>
  <c r="H49" i="1"/>
  <c r="H46" i="1"/>
  <c r="H52" i="1"/>
  <c r="H19" i="1"/>
  <c r="H53" i="1"/>
  <c r="H9" i="1"/>
  <c r="H24" i="1"/>
  <c r="H37" i="1"/>
  <c r="H17" i="1"/>
  <c r="H14" i="1"/>
  <c r="H45" i="1"/>
  <c r="H11" i="1"/>
  <c r="H16" i="1"/>
  <c r="H30" i="1"/>
  <c r="H35" i="1"/>
  <c r="H34" i="1"/>
  <c r="H41" i="1"/>
  <c r="H39" i="1"/>
  <c r="H40" i="1"/>
  <c r="H42" i="1"/>
  <c r="H43" i="1"/>
  <c r="H44" i="1"/>
  <c r="H31" i="1"/>
  <c r="H33" i="1"/>
  <c r="H18" i="1"/>
  <c r="H20" i="1"/>
  <c r="H21" i="1"/>
  <c r="H26" i="1"/>
  <c r="H32" i="1"/>
  <c r="H38" i="1"/>
  <c r="H47" i="1"/>
  <c r="H48" i="1"/>
  <c r="I55" i="1" l="1"/>
  <c r="G55" i="1"/>
  <c r="F55" i="1"/>
  <c r="B6" i="2"/>
  <c r="I5" i="1"/>
  <c r="I4" i="1"/>
  <c r="I3" i="1"/>
  <c r="I2" i="1"/>
  <c r="J31" i="1"/>
  <c r="J44" i="1"/>
  <c r="J43" i="1"/>
  <c r="J42" i="1"/>
  <c r="J40" i="1"/>
  <c r="J39" i="1"/>
  <c r="J41" i="1"/>
  <c r="J34" i="1"/>
  <c r="J18" i="1"/>
  <c r="J35" i="1"/>
  <c r="J20" i="1"/>
  <c r="J21" i="1"/>
  <c r="J30" i="1"/>
  <c r="J16" i="1"/>
  <c r="J11" i="1"/>
  <c r="J45" i="1"/>
  <c r="J26" i="1"/>
  <c r="J27" i="1"/>
  <c r="J14" i="1"/>
  <c r="J17" i="1"/>
  <c r="J37" i="1"/>
  <c r="J24" i="1"/>
  <c r="J32" i="1"/>
  <c r="J9" i="1"/>
  <c r="J53" i="1"/>
  <c r="J19" i="1"/>
  <c r="J36" i="1"/>
  <c r="J52" i="1"/>
  <c r="J38" i="1"/>
  <c r="J46" i="1"/>
  <c r="J49" i="1"/>
  <c r="J13" i="1"/>
  <c r="J54" i="1"/>
  <c r="J10" i="1"/>
  <c r="J12" i="1"/>
  <c r="J28" i="1"/>
  <c r="J15" i="1"/>
  <c r="J47" i="1"/>
  <c r="J48" i="1"/>
  <c r="J22" i="1"/>
  <c r="J50" i="1"/>
  <c r="J51" i="1"/>
  <c r="J25" i="1"/>
  <c r="J23" i="1"/>
  <c r="J29" i="1"/>
  <c r="J33" i="1"/>
  <c r="K14" i="1" l="1"/>
  <c r="K10" i="1"/>
  <c r="G27" i="1"/>
  <c r="H27" i="1" s="1"/>
  <c r="G36" i="1"/>
  <c r="H36" i="1" s="1"/>
  <c r="G50" i="1" l="1"/>
  <c r="H50" i="1" s="1"/>
  <c r="G51" i="1"/>
  <c r="H51" i="1" s="1"/>
  <c r="E3" i="1" l="1"/>
  <c r="E4" i="1"/>
  <c r="E5" i="1"/>
  <c r="E6" i="1"/>
  <c r="E2" i="1"/>
  <c r="D2" i="1"/>
  <c r="D4" i="1"/>
  <c r="D3" i="1"/>
  <c r="D6" i="1"/>
  <c r="D5" i="1"/>
</calcChain>
</file>

<file path=xl/sharedStrings.xml><?xml version="1.0" encoding="utf-8"?>
<sst xmlns="http://schemas.openxmlformats.org/spreadsheetml/2006/main" count="180" uniqueCount="87">
  <si>
    <t>Art</t>
  </si>
  <si>
    <t>Release Date</t>
  </si>
  <si>
    <t>Issue Price</t>
  </si>
  <si>
    <t>Limited Edition Canvas</t>
  </si>
  <si>
    <t>First Rose</t>
  </si>
  <si>
    <t>Smallwork Canvas Edition</t>
  </si>
  <si>
    <t>The Burden of the Responsible Man</t>
  </si>
  <si>
    <t>Music of Heaven</t>
  </si>
  <si>
    <t>Limited Edition Print</t>
  </si>
  <si>
    <t>Resistance Training</t>
  </si>
  <si>
    <t>Men and Angels</t>
  </si>
  <si>
    <t>The Listener</t>
  </si>
  <si>
    <t>The Gift for Mrs. Claus</t>
  </si>
  <si>
    <t>Madonna with Two Angeles framed</t>
  </si>
  <si>
    <t>The Royal Processional</t>
  </si>
  <si>
    <t>Once Upon a Time</t>
  </si>
  <si>
    <t>Olde World Santa</t>
  </si>
  <si>
    <t>Garden Rendezvous</t>
  </si>
  <si>
    <t>Faery Tales</t>
  </si>
  <si>
    <t>Visitation/Preoccupation</t>
  </si>
  <si>
    <t>Queen Mab in the Ruins</t>
  </si>
  <si>
    <t>A Man and His Dog</t>
  </si>
  <si>
    <t>Levi Levitates a Stone Fish</t>
  </si>
  <si>
    <t>One Light</t>
  </si>
  <si>
    <t>Balancing Act</t>
  </si>
  <si>
    <t>Serenade for an Orange Cat</t>
  </si>
  <si>
    <t>Six Bird Hunters in Full Camouflage</t>
  </si>
  <si>
    <t>The Royal Music Barque</t>
  </si>
  <si>
    <t>The Scholar</t>
  </si>
  <si>
    <t>Waiting for the Tide</t>
  </si>
  <si>
    <t>The Oldest Angel</t>
  </si>
  <si>
    <t>The Candleman</t>
  </si>
  <si>
    <t>The Man Who Minds the Moon</t>
  </si>
  <si>
    <t>Jonah</t>
  </si>
  <si>
    <t>The Return of the Fablemaker</t>
  </si>
  <si>
    <t>Angel Unobserved</t>
  </si>
  <si>
    <t>The Tie That Binds</t>
  </si>
  <si>
    <t>A Lawyer More than Adequately Attired in Fine Print</t>
  </si>
  <si>
    <t>Guardian in the Woods</t>
  </si>
  <si>
    <t>College of Magical Knowledge Personal Commission</t>
  </si>
  <si>
    <t>Butterfly Knight</t>
  </si>
  <si>
    <t>Pilates</t>
  </si>
  <si>
    <t>Tempus Fugit</t>
  </si>
  <si>
    <t>Masterwork Anniversary Edition</t>
  </si>
  <si>
    <t>Anniversary Edition Canvas</t>
  </si>
  <si>
    <t>Limited Availability</t>
  </si>
  <si>
    <t>Superstitions</t>
  </si>
  <si>
    <t>AEC</t>
  </si>
  <si>
    <t>LEC</t>
  </si>
  <si>
    <t>LEP</t>
  </si>
  <si>
    <t>MAE</t>
  </si>
  <si>
    <t>SCE</t>
  </si>
  <si>
    <t>Code</t>
  </si>
  <si>
    <t>Artist's Island</t>
  </si>
  <si>
    <t>Status</t>
  </si>
  <si>
    <t>Available</t>
  </si>
  <si>
    <t>Interrupted Voyage</t>
  </si>
  <si>
    <t>Three Clowns</t>
  </si>
  <si>
    <t>City on a Hill</t>
  </si>
  <si>
    <t>Fish in A Toucan Mask</t>
  </si>
  <si>
    <t>Living Waters</t>
  </si>
  <si>
    <t>Paid</t>
  </si>
  <si>
    <t>Current Value</t>
  </si>
  <si>
    <t>Even As He Stopped Wobbling Wendall Realized…</t>
  </si>
  <si>
    <t>Responsible Woman Anniversary Canvas</t>
  </si>
  <si>
    <t>Cost of the Art</t>
  </si>
  <si>
    <t>Annual Interest Rate</t>
  </si>
  <si>
    <t>Term of Loan in Years</t>
  </si>
  <si>
    <t>Monthly Payment</t>
  </si>
  <si>
    <t>Percent Paid</t>
  </si>
  <si>
    <t>Percentage Change in Value</t>
  </si>
  <si>
    <t>Note</t>
  </si>
  <si>
    <t>Current Values</t>
  </si>
  <si>
    <t>Total  Value</t>
  </si>
  <si>
    <t>Average  Value</t>
  </si>
  <si>
    <t>Lowest  Value</t>
  </si>
  <si>
    <t>Highest  Value</t>
  </si>
  <si>
    <t>Candleman</t>
  </si>
  <si>
    <t>Notes</t>
  </si>
  <si>
    <t>Same as Issue</t>
  </si>
  <si>
    <t>Raymond's Art Collection</t>
  </si>
  <si>
    <t>Increased in Value</t>
  </si>
  <si>
    <t>Type of Art</t>
  </si>
  <si>
    <t>Sold Out</t>
  </si>
  <si>
    <t>Monthly Payments in 1 Year</t>
  </si>
  <si>
    <t>Total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</si>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</sst>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(* #,##0_);_(* \(#,##0\);_(* &quot;-&quot;??_);_(@_)"/>
    <numFmt numFmtId="168" formatCode="&quot;$&quot;#,##0"/>
    <numFmt numFmtId="169" formatCode="[$-409]mmm\-yy;@"/>
    <numFmt numFmtId="170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0">
    <xf numFmtId="0" fontId="0" fillId="0" borderId="0"/>
    <xf numFmtId="164" fontId="1" fillId="0" borderId="0" applyFont="0" applyFill="0" applyBorder="0" applyAlignment="0" applyProtection="0"/>
    <xf numFmtId="0" fontId="4" fillId="2" borderId="9" applyNumberForma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1" fillId="0" borderId="6" xfId="4" applyBorder="1"/>
    <xf numFmtId="0" fontId="0" fillId="0" borderId="7" xfId="4" applyFont="1" applyBorder="1"/>
    <xf numFmtId="168" fontId="0" fillId="0" borderId="7" xfId="1" applyNumberFormat="1" applyFont="1" applyBorder="1"/>
    <xf numFmtId="168" fontId="0" fillId="0" borderId="8" xfId="1" applyNumberFormat="1" applyFont="1" applyBorder="1"/>
    <xf numFmtId="166" fontId="0" fillId="0" borderId="5" xfId="6" applyNumberFormat="1" applyFont="1" applyBorder="1"/>
    <xf numFmtId="166" fontId="0" fillId="0" borderId="8" xfId="7" applyNumberFormat="1" applyFont="1" applyBorder="1"/>
    <xf numFmtId="166" fontId="0" fillId="0" borderId="0" xfId="9" applyNumberFormat="1" applyFont="1"/>
    <xf numFmtId="0" fontId="1" fillId="0" borderId="0" xfId="10" applyNumberFormat="1"/>
    <xf numFmtId="0" fontId="2" fillId="0" borderId="0" xfId="11" applyFont="1"/>
    <xf numFmtId="0" fontId="1" fillId="0" borderId="0" xfId="12" applyBorder="1"/>
    <xf numFmtId="0" fontId="0" fillId="0" borderId="0" xfId="13" applyFont="1" applyBorder="1"/>
    <xf numFmtId="164" fontId="0" fillId="0" borderId="0" xfId="14" applyFont="1"/>
    <xf numFmtId="10" fontId="1" fillId="0" borderId="0" xfId="15" applyNumberFormat="1"/>
    <xf numFmtId="167" fontId="0" fillId="0" borderId="0" xfId="16" applyNumberFormat="1" applyFont="1"/>
    <xf numFmtId="0" fontId="2" fillId="0" borderId="0" xfId="17" applyNumberFormat="1" applyFont="1" applyAlignment="1">
      <alignment horizontal="center"/>
    </xf>
    <xf numFmtId="0" fontId="2" fillId="0" borderId="1" xfId="18" applyNumberFormat="1" applyFont="1" applyBorder="1"/>
    <xf numFmtId="0" fontId="2" fillId="0" borderId="2" xfId="19" applyFont="1" applyBorder="1"/>
    <xf numFmtId="0" fontId="1" fillId="0" borderId="4" xfId="20" applyFont="1" applyBorder="1"/>
    <xf numFmtId="0" fontId="1" fillId="0" borderId="2" xfId="21" applyFont="1" applyBorder="1"/>
    <xf numFmtId="0" fontId="1" fillId="0" borderId="3" xfId="22" applyFont="1" applyBorder="1"/>
    <xf numFmtId="168" fontId="0" fillId="0" borderId="0" xfId="24" applyNumberFormat="1" applyFont="1" applyBorder="1"/>
    <xf numFmtId="0" fontId="2" fillId="0" borderId="2" xfId="26" applyFont="1" applyBorder="1" applyAlignment="1">
      <alignment horizontal="right"/>
    </xf>
    <xf numFmtId="0" fontId="2" fillId="0" borderId="3" xfId="27" applyFont="1" applyBorder="1" applyAlignment="1">
      <alignment horizontal="right"/>
    </xf>
    <xf numFmtId="168" fontId="0" fillId="0" borderId="5" xfId="28" applyNumberFormat="1" applyFont="1" applyBorder="1"/>
    <xf numFmtId="0" fontId="2" fillId="0" borderId="10" xfId="23" applyFont="1" applyBorder="1"/>
    <xf numFmtId="0" fontId="1" fillId="0" borderId="11" xfId="12" applyBorder="1"/>
    <xf numFmtId="0" fontId="1" fillId="0" borderId="12" xfId="12" applyBorder="1"/>
    <xf numFmtId="169" fontId="1" fillId="0" borderId="0" xfId="25" applyNumberFormat="1"/>
    <xf numFmtId="170" fontId="0" fillId="0" borderId="0" xfId="29" applyNumberFormat="1" applyFont="1"/>
    <xf numFmtId="164" fontId="4" fillId="2" borderId="9" xfId="2" applyNumberFormat="1"/>
    <xf numFmtId="0" fontId="0" fillId="0" borderId="0" xfId="0" applyNumberFormat="1"/>
    <xf numFmtId="166" fontId="0" fillId="0" borderId="0" xfId="0" applyNumberFormat="1" applyFont="1" applyFill="1" applyBorder="1" applyAlignment="1" applyProtection="1"/>
    <xf numFmtId="0" fontId="2" fillId="0" borderId="0" xfId="17" applyNumberFormat="1" applyFont="1" applyAlignment="1">
      <alignment horizontal="center" wrapText="1"/>
    </xf>
    <xf numFmtId="0" fontId="0" fillId="0" borderId="0" xfId="0" applyNumberFormat="1" applyFont="1" applyFill="1" applyBorder="1" applyAlignment="1" applyProtection="1"/>
    <xf numFmtId="0" fontId="0" fillId="0" borderId="0" xfId="0" applyNumberFormat="1" applyFont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3" fillId="0" borderId="5" xfId="8" applyFont="1" applyBorder="1" applyAlignment="1">
      <alignment vertical="center" wrapText="1"/>
    </xf>
  </cellXfs>
  <cellStyles count="30">
    <cellStyle name="/iGU/He9jxOzh3jBr6/lKOrwnNGGCwkHj9k+nWnaI/c=-~POaEqN3o9n+VKbxSg+tEJA==" xfId="7" xr:uid="{00000000-0005-0000-0000-000006000000}"/>
    <cellStyle name="0PF3a3LZIG/p6OBPuPYJmwOByQuGASmsgQmGrLp2ekw=-~aylo2SOBEJw5tkgAsRDRXw==" xfId="8" xr:uid="{00000000-0005-0000-0000-000007000000}"/>
    <cellStyle name="3f/XFZe0kZO6uPSrOXEIe36ybnRWbgsZP3dU13SLUmY=-~UWPYr+sFA+Zv7qPSg2rYcA==" xfId="23" xr:uid="{00000000-0005-0000-0000-00000B000000}"/>
    <cellStyle name="4CN3t41eWvin0GV0VwUaaWF/eyOY/+f57DKMjAmM/70=-~S7QKRDM0o46zcFH69y2SvQ==" xfId="17" xr:uid="{00000000-0005-0000-0000-00000B000000}"/>
    <cellStyle name="4lIy0bA6+hcsBCN8kfqp9T0fn6X3iIm095ki2n6OHf8=-~6rAka0IQRIkEKKJtJJ8avA==" xfId="13" xr:uid="{00000000-0005-0000-0000-00000B000000}"/>
    <cellStyle name="7NEXHV/zycShJFJb0HX97ohxa4UvqfnIIxoaGesO5AI=-~sWJBOEiXYQtq+aveqeCCyw==" xfId="28" xr:uid="{00000000-0005-0000-0000-00001B000000}"/>
    <cellStyle name="8s7h8mjrd5ExMxbb4RI5c8ZuV6j5+atfEWhMZMFA744=-~m+fuMCJPfgFiGKOpD8PMPA==" xfId="6" xr:uid="{00000000-0005-0000-0000-000005000000}"/>
    <cellStyle name="8Wp/ZNHH4o4OvtAc3jvDobDJLpdW7I7gcQM1a6O2Y8k=-~ZESf2Xxuk05GwlbIcpKZ1g==" xfId="18" xr:uid="{00000000-0005-0000-0000-00000B000000}"/>
    <cellStyle name="8yTbqmlQ6zOB8RWhL7otn3Ri/T8ykwFsoAnpb9ES474=-~OniE2FkIOCSMiI950xcugQ==" xfId="16" xr:uid="{00000000-0005-0000-0000-000009000000}"/>
    <cellStyle name="9J5QTC8srTQexY7FMZ1UN1VCTCM2eAaQCUnQhByuTgo=-~CYvt9iMY80gdtnjWO8NYHA==" xfId="24" xr:uid="{00000000-0005-0000-0000-000017000000}"/>
    <cellStyle name="aNV+yL8540+mu1cvdCJcHWlNzksOgePJle9wcFbxwKw=-~1YdiM/tKEbd3+3v/Iu/VNg==" xfId="11" xr:uid="{00000000-0005-0000-0000-00000B000000}"/>
    <cellStyle name="c1051nPOV7Ib/97DyhNO3Xi2za4XpsogtotG3Q/k1M8=-~TniyEc7MgpVBT6CjBavKHw==" xfId="22" xr:uid="{00000000-0005-0000-0000-00000B000000}"/>
    <cellStyle name="Currency" xfId="1" builtinId="4"/>
    <cellStyle name="Custom Style 1" xfId="4" xr:uid="{00000000-0005-0000-0000-00000B000000}"/>
    <cellStyle name="Custom Style 2" xfId="3" xr:uid="{00000000-0005-0000-0000-000009000000}"/>
    <cellStyle name="E27Lf6Uyt3GGL0wn7ujARmStuG92T6NRHM6jykF+eHQ=-~XUhW5zJLr5m/jR6ufZQqzg==" xfId="19" xr:uid="{00000000-0005-0000-0000-00000B000000}"/>
    <cellStyle name="fQLMn52EG9Py28tQeVXzpw2pwjNJkq/jlsewHpGB05w=-~78DHZwfhaHYjKuT3z9ameA==" xfId="25" xr:uid="{00000000-0005-0000-0000-00000B000000}"/>
    <cellStyle name="iSt/IEKa6FyMVILK9sxXAvT1NRy5X25N6LZJbz+r4QA=-~lbngcPtqxjewhnpURCxhAQ==" xfId="21" xr:uid="{00000000-0005-0000-0000-00000B000000}"/>
    <cellStyle name="LN0PD8SSC+6wvdQfTtABkjqOSnN3Ii8rTN/gGQXZnoY=-~d2fe2TeGU3bspakuF+wJEg==" xfId="5" xr:uid="{00000000-0005-0000-0000-000004000000}"/>
    <cellStyle name="Normal" xfId="0" builtinId="0"/>
    <cellStyle name="Output" xfId="2" builtinId="21"/>
    <cellStyle name="Percent" xfId="29" builtinId="5"/>
    <cellStyle name="QzioIO0VhbMiMI/30bH15TCvi8ezvsEP6eA/4zltCl4=-~9O5HyBXbnQS+2uN3JkwJbQ==" xfId="9" xr:uid="{00000000-0005-0000-0000-000008000000}"/>
    <cellStyle name="s4adU6GXEpV4KCgootY12q/GGqXct7TrF4mXTIVjA5U=-~mfNWtXrL7abtYz1Y2+sKhQ==" xfId="12" xr:uid="{00000000-0005-0000-0000-00000B000000}"/>
    <cellStyle name="t8632GUIDYjuncMXEwKs0lFflRMgL0OETM2aDLmX2QE=-~OFQFGT6MecjdOexmQYgF0A==" xfId="26" xr:uid="{00000000-0005-0000-0000-00000B000000}"/>
    <cellStyle name="tW9poZ4xKwPSR0urjJv+aL2BJceh/SFacJwk1avwfXE=-~pAF28GmlsLGWMjnfzuTzlg==" xfId="14" xr:uid="{00000000-0005-0000-0000-00000D000000}"/>
    <cellStyle name="wflx3KiQMVRThGT+U5VztekxXCtNQAIKv6r5BjFma1k=-~xdG6VeanjrxRA34ZJYTFcQ==" xfId="10" xr:uid="{00000000-0005-0000-0000-00000B000000}"/>
    <cellStyle name="xUh1yvConUKg/3ytQQ/xZa1udRgMptJl6e0C5ZQQaO4=-~6tvK70Au3iB8LXdsKrykgg==" xfId="15" xr:uid="{00000000-0005-0000-0000-00000B000000}"/>
    <cellStyle name="YWz/fL+9hXmYXeaop7dAYtSkZ5VBaee/YtSnSW7MLG4=-~vPdRFM3w2XaJ3qXlTwHqWQ==" xfId="27" xr:uid="{00000000-0005-0000-0000-00000B000000}"/>
    <cellStyle name="ZstLhdvfdnVXc/icFTCFFyU1Dq7tpruaYno0dTe8HB4=-~qlAbnHKBMoVZSksxr9KIDA==" xfId="20" xr:uid="{00000000-0005-0000-0000-00000B000000}"/>
  </cellStyles>
  <dxfs count="22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0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0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9" formatCode="[$-409]mmm\-yy;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Raymond's</a:t>
            </a:r>
            <a:r>
              <a:rPr lang="en-US" b="1" baseline="0">
                <a:solidFill>
                  <a:schemeClr val="tx1"/>
                </a:solidFill>
              </a:rPr>
              <a:t> Art Collection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Christensen!$D$1</c:f>
              <c:strCache>
                <c:ptCount val="1"/>
                <c:pt idx="0">
                  <c:v>Issue Price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Christensen!$C$2:$C$6</c:f>
              <c:strCache>
                <c:ptCount val="5"/>
                <c:pt idx="0">
                  <c:v>Anniversary Edition Canvas</c:v>
                </c:pt>
                <c:pt idx="1">
                  <c:v>Limited Edition Canvas</c:v>
                </c:pt>
                <c:pt idx="2">
                  <c:v>Limited Edition Print</c:v>
                </c:pt>
                <c:pt idx="3">
                  <c:v>Masterwork Anniversary Edition</c:v>
                </c:pt>
                <c:pt idx="4">
                  <c:v>Smallwork Canvas Edition</c:v>
                </c:pt>
              </c:strCache>
            </c:strRef>
          </c:cat>
          <c:val>
            <c:numRef>
              <c:f>Christensen!$D$2:$D$6</c:f>
              <c:numCache>
                <c:formatCode>"$"#,##0</c:formatCode>
                <c:ptCount val="5"/>
                <c:pt idx="0">
                  <c:v>3735</c:v>
                </c:pt>
                <c:pt idx="1">
                  <c:v>7745</c:v>
                </c:pt>
                <c:pt idx="2">
                  <c:v>3005</c:v>
                </c:pt>
                <c:pt idx="3">
                  <c:v>3950</c:v>
                </c:pt>
                <c:pt idx="4">
                  <c:v>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74-3640-9D81-504D65C3A0F8}"/>
            </c:ext>
          </c:extLst>
        </c:ser>
        <c:ser>
          <c:idx val="1"/>
          <c:order val="1"/>
          <c:tx>
            <c:strRef>
              <c:f>Christensen!$E$1</c:f>
              <c:strCache>
                <c:ptCount val="1"/>
                <c:pt idx="0">
                  <c:v>Current Value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Christensen!$C$2:$C$6</c:f>
              <c:strCache>
                <c:ptCount val="5"/>
                <c:pt idx="0">
                  <c:v>Anniversary Edition Canvas</c:v>
                </c:pt>
                <c:pt idx="1">
                  <c:v>Limited Edition Canvas</c:v>
                </c:pt>
                <c:pt idx="2">
                  <c:v>Limited Edition Print</c:v>
                </c:pt>
                <c:pt idx="3">
                  <c:v>Masterwork Anniversary Edition</c:v>
                </c:pt>
                <c:pt idx="4">
                  <c:v>Smallwork Canvas Edition</c:v>
                </c:pt>
              </c:strCache>
            </c:strRef>
          </c:cat>
          <c:val>
            <c:numRef>
              <c:f>Christensen!$E$2:$E$6</c:f>
              <c:numCache>
                <c:formatCode>"$"#,##0</c:formatCode>
                <c:ptCount val="5"/>
                <c:pt idx="0">
                  <c:v>5206</c:v>
                </c:pt>
                <c:pt idx="1">
                  <c:v>9108</c:v>
                </c:pt>
                <c:pt idx="2">
                  <c:v>7835</c:v>
                </c:pt>
                <c:pt idx="3">
                  <c:v>5400</c:v>
                </c:pt>
                <c:pt idx="4">
                  <c:v>2485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74-3640-9D81-504D65C3A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367375"/>
        <c:axId val="234129743"/>
      </c:barChart>
      <c:catAx>
        <c:axId val="233367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129743"/>
        <c:crosses val="autoZero"/>
        <c:auto val="1"/>
        <c:lblAlgn val="ctr"/>
        <c:lblOffset val="100"/>
        <c:noMultiLvlLbl val="0"/>
      </c:catAx>
      <c:valAx>
        <c:axId val="23412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367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Percentage</a:t>
            </a:r>
            <a:r>
              <a:rPr lang="en-US" sz="1800" baseline="0"/>
              <a:t> of Total Current Value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C6-8D4B-ABB8-33B88BAD764E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C6-8D4B-ABB8-33B88BAD76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C6-8D4B-ABB8-33B88BAD764E}"/>
              </c:ext>
            </c:extLst>
          </c:dPt>
          <c:dPt>
            <c:idx val="3"/>
            <c:bubble3D val="0"/>
            <c:explosion val="15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5C6-8D4B-ABB8-33B88BAD764E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5C6-8D4B-ABB8-33B88BAD76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Christensen!$C$2:$C$6</c:f>
              <c:strCache>
                <c:ptCount val="5"/>
                <c:pt idx="0">
                  <c:v>Anniversary Edition Canvas</c:v>
                </c:pt>
                <c:pt idx="1">
                  <c:v>Limited Edition Canvas</c:v>
                </c:pt>
                <c:pt idx="2">
                  <c:v>Limited Edition Print</c:v>
                </c:pt>
                <c:pt idx="3">
                  <c:v>Masterwork Anniversary Edition</c:v>
                </c:pt>
                <c:pt idx="4">
                  <c:v>Smallwork Canvas Edition</c:v>
                </c:pt>
              </c:strCache>
            </c:strRef>
          </c:cat>
          <c:val>
            <c:numRef>
              <c:f>Christensen!$E$2:$E$6</c:f>
              <c:numCache>
                <c:formatCode>"$"#,##0</c:formatCode>
                <c:ptCount val="5"/>
                <c:pt idx="0">
                  <c:v>5206</c:v>
                </c:pt>
                <c:pt idx="1">
                  <c:v>9108</c:v>
                </c:pt>
                <c:pt idx="2">
                  <c:v>7835</c:v>
                </c:pt>
                <c:pt idx="3">
                  <c:v>5400</c:v>
                </c:pt>
                <c:pt idx="4">
                  <c:v>2485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C6-8D4B-ABB8-33B88BAD76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957FCFB-CA1F-0542-ADF9-44CB3425763D}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2</xdr:col>
      <xdr:colOff>2352964</xdr:colOff>
      <xdr:row>74</xdr:row>
      <xdr:rowOff>124691</xdr:rowOff>
    </xdr:to>
    <xdr:graphicFrame macro="">
      <xdr:nvGraphicFramePr>
        <xdr:cNvPr id="3" name="Chart 2" descr="The column chart compares total issue prices to total current values by type of art.">
          <a:extLst>
            <a:ext uri="{FF2B5EF4-FFF2-40B4-BE49-F238E27FC236}">
              <a16:creationId xmlns:a16="http://schemas.microsoft.com/office/drawing/2014/main" id="{810AC74D-BF60-5744-B3AC-0D28F5600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587" cy="6287025"/>
    <xdr:graphicFrame macro="">
      <xdr:nvGraphicFramePr>
        <xdr:cNvPr id="2" name="Chart 1" descr="The pie chart shows each art type by percentage of total current value.">
          <a:extLst>
            <a:ext uri="{FF2B5EF4-FFF2-40B4-BE49-F238E27FC236}">
              <a16:creationId xmlns:a16="http://schemas.microsoft.com/office/drawing/2014/main" id="{9A184EB3-B168-DF4C-BB41-096240248E4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D792E5-B5D2-C84F-9059-E5F7BCD085E2}" name="Collection" displayName="Collection" ref="A8:K55" totalsRowCount="1" headerRowDxfId="20" headerRowCellStyle="4CN3t41eWvin0GV0VwUaaWF/eyOY/+f57DKMjAmM/70=-~S7QKRDM0o46zcFH69y2SvQ==">
  <autoFilter ref="A8:K54" xr:uid="{105975D2-6DB8-D147-8D0B-910AEEFE3FBA}">
    <filterColumn colId="3">
      <filters>
        <filter val="Sold Out"/>
      </filters>
    </filterColumn>
  </autoFilter>
  <sortState xmlns:xlrd2="http://schemas.microsoft.com/office/spreadsheetml/2017/richdata2" ref="A9:K54">
    <sortCondition ref="C9:C54"/>
    <sortCondition descending="1" ref="I9:I54"/>
  </sortState>
  <tableColumns count="11">
    <tableColumn id="1" xr3:uid="{D2FCEDF3-42FE-C04B-8496-A2AA4007166C}" name="Art" totalsRowLabel="Total" dataDxfId="19" totalsRowDxfId="18" dataCellStyle="wflx3KiQMVRThGT+U5VztekxXCtNQAIKv6r5BjFma1k=-~xdG6VeanjrxRA34ZJYTFcQ=="/>
    <tableColumn id="2" xr3:uid="{90161DFF-4C5A-5C41-B63A-787BE69D9122}" name="Code" dataDxfId="17" totalsRowDxfId="16" dataCellStyle="wflx3KiQMVRThGT+U5VztekxXCtNQAIKv6r5BjFma1k=-~xdG6VeanjrxRA34ZJYTFcQ=="/>
    <tableColumn id="3" xr3:uid="{F775F66B-3A48-AA47-9730-650D7172345C}" name="Type of Art" dataDxfId="15">
      <calculatedColumnFormula>VLOOKUP(B9,B$2:C$6,2,FALSE)</calculatedColumnFormula>
    </tableColumn>
    <tableColumn id="4" xr3:uid="{FF0D06B3-7134-CE4E-9E1F-EFBB77A81392}" name="Status" dataDxfId="14" totalsRowDxfId="13" dataCellStyle="wflx3KiQMVRThGT+U5VztekxXCtNQAIKv6r5BjFma1k=-~xdG6VeanjrxRA34ZJYTFcQ=="/>
    <tableColumn id="5" xr3:uid="{E155D048-FC0C-9647-9380-628E8C285DD7}" name="Release Date" dataDxfId="12" totalsRowDxfId="11" dataCellStyle="fQLMn52EG9Py28tQeVXzpw2pwjNJkq/jlsewHpGB05w=-~78DHZwfhaHYjKuT3z9ameA=="/>
    <tableColumn id="6" xr3:uid="{D9159186-0836-4447-A259-F1F56884892C}" name="Issue Price" totalsRowFunction="sum" dataDxfId="10" totalsRowDxfId="9" dataCellStyle="QzioIO0VhbMiMI/30bH15TCvi8ezvsEP6eA/4zltCl4=-~9O5HyBXbnQS+2uN3JkwJbQ=="/>
    <tableColumn id="7" xr3:uid="{8A4BF098-3583-6547-A8CE-4BD824B79CF9}" name="Paid" totalsRowFunction="sum" dataDxfId="8" totalsRowDxfId="7" dataCellStyle="QzioIO0VhbMiMI/30bH15TCvi8ezvsEP6eA/4zltCl4=-~9O5HyBXbnQS+2uN3JkwJbQ=="/>
    <tableColumn id="8" xr3:uid="{2C70EA74-9C5D-3D4B-B7DE-A67816365AEA}" name="Percent Paid" dataDxfId="6" totalsRowDxfId="5" dataCellStyle="Percent">
      <calculatedColumnFormula>Collection[[#This Row],[Paid]]/Collection[[#This Row],[Issue Price]]</calculatedColumnFormula>
    </tableColumn>
    <tableColumn id="9" xr3:uid="{D3879345-AC93-C745-A187-2B92BAAB22CF}" name="Current Value" totalsRowFunction="sum" dataDxfId="4" totalsRowDxfId="3" dataCellStyle="QzioIO0VhbMiMI/30bH15TCvi8ezvsEP6eA/4zltCl4=-~9O5HyBXbnQS+2uN3JkwJbQ=="/>
    <tableColumn id="10" xr3:uid="{35A6F1C1-94FA-3E40-AB29-852A0D541CE3}" name="Percentage Change in Value" dataDxfId="2" totalsRowDxfId="1" dataCellStyle="Percent">
      <calculatedColumnFormula>(I9-F9)/F9</calculatedColumnFormula>
    </tableColumn>
    <tableColumn id="11" xr3:uid="{19EE9CD6-2D7D-F841-B550-98CF58BCAEAE}" name="Note" dataDxfId="0">
      <calculatedColumnFormula>IF(F54=I54,K$2,K$3)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zoomScale="110" zoomScaleNormal="110" workbookViewId="0">
      <pane xSplit="2" ySplit="8" topLeftCell="C31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8.85546875" defaultRowHeight="15" x14ac:dyDescent="0.25"/>
  <cols>
    <col min="1" max="1" width="28" customWidth="1"/>
    <col min="2" max="2" width="11" hidden="1" customWidth="1"/>
    <col min="3" max="3" width="32.28515625" bestFit="1" customWidth="1"/>
    <col min="4" max="4" width="11.85546875" customWidth="1"/>
    <col min="5" max="5" width="14.42578125" customWidth="1"/>
    <col min="6" max="6" width="12.28515625" customWidth="1"/>
    <col min="7" max="7" width="11.28515625" customWidth="1"/>
    <col min="8" max="8" width="14.140625" customWidth="1"/>
    <col min="9" max="9" width="15.42578125" customWidth="1"/>
    <col min="10" max="10" width="12.85546875" customWidth="1"/>
    <col min="11" max="11" width="17.85546875" customWidth="1"/>
  </cols>
  <sheetData>
    <row r="1" spans="1:11" ht="28.5" customHeight="1" x14ac:dyDescent="0.25">
      <c r="A1" s="40" t="s">
        <v>80</v>
      </c>
      <c r="B1" s="16" t="s">
        <v>52</v>
      </c>
      <c r="C1" s="17" t="s">
        <v>82</v>
      </c>
      <c r="D1" s="22" t="s">
        <v>2</v>
      </c>
      <c r="E1" s="23" t="s">
        <v>62</v>
      </c>
      <c r="G1" s="16" t="s">
        <v>72</v>
      </c>
      <c r="H1" s="19"/>
      <c r="I1" s="20"/>
      <c r="K1" s="25" t="s">
        <v>78</v>
      </c>
    </row>
    <row r="2" spans="1:11" ht="15" customHeight="1" x14ac:dyDescent="0.25">
      <c r="A2" s="40"/>
      <c r="B2" s="18" t="s">
        <v>47</v>
      </c>
      <c r="C2" s="11" t="s">
        <v>44</v>
      </c>
      <c r="D2" s="21">
        <f>SUMIF(C$9:C$54,C2,F$9:F$54)</f>
        <v>3735</v>
      </c>
      <c r="E2" s="24">
        <f>SUMIF(C$9:C$54,C2,I$9:I$54)</f>
        <v>5206</v>
      </c>
      <c r="G2" s="36" t="s">
        <v>73</v>
      </c>
      <c r="H2" s="37"/>
      <c r="I2" s="5">
        <f>SUM(I9:I54)</f>
        <v>30034</v>
      </c>
      <c r="K2" s="26" t="s">
        <v>79</v>
      </c>
    </row>
    <row r="3" spans="1:11" ht="15.75" customHeight="1" thickBot="1" x14ac:dyDescent="0.3">
      <c r="A3" s="40"/>
      <c r="B3" s="18" t="s">
        <v>48</v>
      </c>
      <c r="C3" s="10" t="s">
        <v>3</v>
      </c>
      <c r="D3" s="21">
        <f>SUMIF(C$9:C$54,C3,F$9:F$54)</f>
        <v>7745</v>
      </c>
      <c r="E3" s="24">
        <f>SUMIF(C$9:C$54,C3,I$9:I$54)</f>
        <v>9108</v>
      </c>
      <c r="G3" s="36" t="s">
        <v>74</v>
      </c>
      <c r="H3" s="37"/>
      <c r="I3" s="5">
        <f>AVERAGE(I9:I54)</f>
        <v>667.42222222222222</v>
      </c>
      <c r="K3" s="27" t="s">
        <v>81</v>
      </c>
    </row>
    <row r="4" spans="1:11" ht="15" customHeight="1" x14ac:dyDescent="0.25">
      <c r="A4" s="40"/>
      <c r="B4" s="18" t="s">
        <v>49</v>
      </c>
      <c r="C4" s="10" t="s">
        <v>8</v>
      </c>
      <c r="D4" s="21">
        <f>SUMIF(C$9:C$54,C4,F$9:F$54)</f>
        <v>3005</v>
      </c>
      <c r="E4" s="24">
        <f>SUMIF(C$9:C$54,C4,I$9:I$54)</f>
        <v>7835</v>
      </c>
      <c r="G4" s="36" t="s">
        <v>75</v>
      </c>
      <c r="H4" s="37"/>
      <c r="I4" s="5">
        <f>MIN(I9:I54)</f>
        <v>225</v>
      </c>
    </row>
    <row r="5" spans="1:11" ht="15.75" customHeight="1" thickBot="1" x14ac:dyDescent="0.3">
      <c r="A5" s="40"/>
      <c r="B5" s="18" t="s">
        <v>50</v>
      </c>
      <c r="C5" s="11" t="s">
        <v>43</v>
      </c>
      <c r="D5" s="21">
        <f>SUMIF(C$9:C$54,C5,F$9:F$54)</f>
        <v>3950</v>
      </c>
      <c r="E5" s="24">
        <f>SUMIF(C$9:C$54,C5,I$9:I$54)</f>
        <v>5400</v>
      </c>
      <c r="G5" s="38" t="s">
        <v>76</v>
      </c>
      <c r="H5" s="39"/>
      <c r="I5" s="6">
        <f>MAX(I9:I54)</f>
        <v>3200</v>
      </c>
    </row>
    <row r="6" spans="1:11" ht="15.75" customHeight="1" thickBot="1" x14ac:dyDescent="0.3">
      <c r="A6" s="40"/>
      <c r="B6" s="1" t="s">
        <v>51</v>
      </c>
      <c r="C6" s="2" t="s">
        <v>5</v>
      </c>
      <c r="D6" s="3">
        <f>SUMIF(C$9:C$54,C6,F$9:F$54)</f>
        <v>1115</v>
      </c>
      <c r="E6" s="4">
        <f>SUMIF(C$9:C$54,C6,I$9:I$54)</f>
        <v>2485</v>
      </c>
    </row>
    <row r="7" spans="1:11" x14ac:dyDescent="0.25">
      <c r="C7" s="10"/>
    </row>
    <row r="8" spans="1:11" ht="45" x14ac:dyDescent="0.25">
      <c r="A8" s="15" t="s">
        <v>0</v>
      </c>
      <c r="B8" s="15" t="s">
        <v>52</v>
      </c>
      <c r="C8" s="15" t="s">
        <v>82</v>
      </c>
      <c r="D8" s="15" t="s">
        <v>54</v>
      </c>
      <c r="E8" s="15" t="s">
        <v>1</v>
      </c>
      <c r="F8" s="15" t="s">
        <v>2</v>
      </c>
      <c r="G8" s="15" t="s">
        <v>61</v>
      </c>
      <c r="H8" s="15" t="s">
        <v>69</v>
      </c>
      <c r="I8" s="15" t="s">
        <v>62</v>
      </c>
      <c r="J8" s="33" t="s">
        <v>70</v>
      </c>
      <c r="K8" s="15" t="s">
        <v>71</v>
      </c>
    </row>
    <row r="9" spans="1:11" x14ac:dyDescent="0.25">
      <c r="A9" s="8" t="s">
        <v>6</v>
      </c>
      <c r="B9" s="8" t="s">
        <v>47</v>
      </c>
      <c r="C9" t="str">
        <f t="shared" ref="C9:C54" si="0">VLOOKUP(B9,B$2:C$6,2,FALSE)</f>
        <v>Anniversary Edition Canvas</v>
      </c>
      <c r="D9" s="8" t="s">
        <v>83</v>
      </c>
      <c r="E9" s="28">
        <v>39387</v>
      </c>
      <c r="F9" s="7">
        <v>425</v>
      </c>
      <c r="G9" s="7">
        <v>425</v>
      </c>
      <c r="H9" s="29">
        <f>Collection[[#This Row],[Paid]]/Collection[[#This Row],[Issue Price]]</f>
        <v>1</v>
      </c>
      <c r="I9" s="7" t="s">
        <v>86</v>
      </c>
      <c r="J9" s="29" t="e">
        <f t="shared" ref="J9:J54" si="1">(I9-F9)/F9</f>
        <v>#VALUE!</v>
      </c>
      <c r="K9" t="str">
        <f t="shared" ref="K9:K54" si="2">IF(F54=I54,K$2,K$3)</f>
        <v>Increased in Value</v>
      </c>
    </row>
    <row r="10" spans="1:11" x14ac:dyDescent="0.25">
      <c r="A10" s="8" t="s">
        <v>39</v>
      </c>
      <c r="B10" s="8" t="s">
        <v>47</v>
      </c>
      <c r="C10" t="str">
        <f t="shared" si="0"/>
        <v>Anniversary Edition Canvas</v>
      </c>
      <c r="D10" s="8" t="s">
        <v>83</v>
      </c>
      <c r="E10" s="28">
        <v>40725</v>
      </c>
      <c r="F10" s="7">
        <v>950</v>
      </c>
      <c r="G10" s="7">
        <v>950</v>
      </c>
      <c r="H10" s="29">
        <f>Collection[[#This Row],[Paid]]/Collection[[#This Row],[Issue Price]]</f>
        <v>1</v>
      </c>
      <c r="I10" s="7">
        <v>1200</v>
      </c>
      <c r="J10" s="29">
        <f t="shared" si="1"/>
        <v>0.26315789473684209</v>
      </c>
      <c r="K10" t="str">
        <f t="shared" si="2"/>
        <v>Increased in Value</v>
      </c>
    </row>
    <row r="11" spans="1:11" x14ac:dyDescent="0.25">
      <c r="A11" s="8" t="s">
        <v>16</v>
      </c>
      <c r="B11" s="8" t="s">
        <v>47</v>
      </c>
      <c r="C11" t="str">
        <f t="shared" si="0"/>
        <v>Anniversary Edition Canvas</v>
      </c>
      <c r="D11" s="8" t="s">
        <v>83</v>
      </c>
      <c r="E11" s="28">
        <v>37530</v>
      </c>
      <c r="F11" s="7">
        <v>395</v>
      </c>
      <c r="G11" s="7">
        <v>395</v>
      </c>
      <c r="H11" s="29">
        <f>Collection[[#This Row],[Paid]]/Collection[[#This Row],[Issue Price]]</f>
        <v>1</v>
      </c>
      <c r="I11" s="7">
        <v>995</v>
      </c>
      <c r="J11" s="29">
        <f t="shared" si="1"/>
        <v>1.518987341772152</v>
      </c>
      <c r="K11" t="str">
        <f t="shared" si="2"/>
        <v>Same as Issue</v>
      </c>
    </row>
    <row r="12" spans="1:11" x14ac:dyDescent="0.25">
      <c r="A12" s="8" t="s">
        <v>23</v>
      </c>
      <c r="B12" s="8" t="s">
        <v>47</v>
      </c>
      <c r="C12" t="str">
        <f t="shared" si="0"/>
        <v>Anniversary Edition Canvas</v>
      </c>
      <c r="D12" s="8" t="s">
        <v>83</v>
      </c>
      <c r="E12" s="28">
        <v>41030</v>
      </c>
      <c r="F12" s="7">
        <v>245</v>
      </c>
      <c r="G12" s="7">
        <v>245</v>
      </c>
      <c r="H12" s="29">
        <f>Collection[[#This Row],[Paid]]/Collection[[#This Row],[Issue Price]]</f>
        <v>1</v>
      </c>
      <c r="I12" s="7">
        <v>795</v>
      </c>
      <c r="J12" s="29">
        <f t="shared" si="1"/>
        <v>2.2448979591836733</v>
      </c>
      <c r="K12" t="str">
        <f t="shared" si="2"/>
        <v>Same as Issue</v>
      </c>
    </row>
    <row r="13" spans="1:11" x14ac:dyDescent="0.25">
      <c r="A13" s="8" t="s">
        <v>30</v>
      </c>
      <c r="B13" s="8" t="s">
        <v>47</v>
      </c>
      <c r="C13" t="str">
        <f t="shared" si="0"/>
        <v>Anniversary Edition Canvas</v>
      </c>
      <c r="D13" s="8" t="s">
        <v>83</v>
      </c>
      <c r="E13" s="28">
        <v>40483</v>
      </c>
      <c r="F13" s="7">
        <v>395</v>
      </c>
      <c r="G13" s="7">
        <v>395</v>
      </c>
      <c r="H13" s="29">
        <f>Collection[[#This Row],[Paid]]/Collection[[#This Row],[Issue Price]]</f>
        <v>1</v>
      </c>
      <c r="I13" s="7">
        <v>631</v>
      </c>
      <c r="J13" s="29">
        <f t="shared" si="1"/>
        <v>0.59746835443037971</v>
      </c>
      <c r="K13" t="str">
        <f t="shared" si="2"/>
        <v>Same as Issue</v>
      </c>
    </row>
    <row r="14" spans="1:11" x14ac:dyDescent="0.25">
      <c r="A14" s="8" t="s">
        <v>12</v>
      </c>
      <c r="B14" s="8" t="s">
        <v>47</v>
      </c>
      <c r="C14" t="str">
        <f t="shared" si="0"/>
        <v>Anniversary Edition Canvas</v>
      </c>
      <c r="D14" s="8" t="s">
        <v>83</v>
      </c>
      <c r="E14" s="28">
        <v>38626</v>
      </c>
      <c r="F14" s="7">
        <v>425</v>
      </c>
      <c r="G14" s="7">
        <v>425</v>
      </c>
      <c r="H14" s="29">
        <f>Collection[[#This Row],[Paid]]/Collection[[#This Row],[Issue Price]]</f>
        <v>1</v>
      </c>
      <c r="I14" s="7">
        <v>585</v>
      </c>
      <c r="J14" s="29">
        <f t="shared" si="1"/>
        <v>0.37647058823529411</v>
      </c>
      <c r="K14" t="str">
        <f t="shared" si="2"/>
        <v>Same as Issue</v>
      </c>
    </row>
    <row r="15" spans="1:11" x14ac:dyDescent="0.25">
      <c r="A15" s="8" t="s">
        <v>37</v>
      </c>
      <c r="B15" s="8" t="s">
        <v>47</v>
      </c>
      <c r="C15" t="str">
        <f t="shared" si="0"/>
        <v>Anniversary Edition Canvas</v>
      </c>
      <c r="D15" s="8" t="s">
        <v>83</v>
      </c>
      <c r="E15" s="28">
        <v>41153</v>
      </c>
      <c r="F15" s="7">
        <v>475</v>
      </c>
      <c r="G15" s="7">
        <v>475</v>
      </c>
      <c r="H15" s="29">
        <f>Collection[[#This Row],[Paid]]/Collection[[#This Row],[Issue Price]]</f>
        <v>1</v>
      </c>
      <c r="I15" s="7">
        <v>575</v>
      </c>
      <c r="J15" s="29">
        <f t="shared" si="1"/>
        <v>0.21052631578947367</v>
      </c>
      <c r="K15" t="str">
        <f t="shared" si="2"/>
        <v>Same as Issue</v>
      </c>
    </row>
    <row r="16" spans="1:11" x14ac:dyDescent="0.25">
      <c r="A16" s="8" t="s">
        <v>17</v>
      </c>
      <c r="B16" s="8" t="s">
        <v>48</v>
      </c>
      <c r="C16" t="str">
        <f t="shared" si="0"/>
        <v>Limited Edition Canvas</v>
      </c>
      <c r="D16" s="8" t="s">
        <v>83</v>
      </c>
      <c r="E16" s="28">
        <v>37408</v>
      </c>
      <c r="F16" s="7">
        <v>695</v>
      </c>
      <c r="G16" s="7">
        <v>730</v>
      </c>
      <c r="H16" s="29">
        <f>Collection[[#This Row],[Paid]]/Collection[[#This Row],[Issue Price]]</f>
        <v>1.0503597122302157</v>
      </c>
      <c r="I16" s="7">
        <v>750</v>
      </c>
      <c r="J16" s="29">
        <f t="shared" si="1"/>
        <v>7.9136690647482008E-2</v>
      </c>
      <c r="K16" t="str">
        <f t="shared" si="2"/>
        <v>Same as Issue</v>
      </c>
    </row>
    <row r="17" spans="1:11" x14ac:dyDescent="0.25">
      <c r="A17" s="8" t="s">
        <v>11</v>
      </c>
      <c r="B17" s="8" t="s">
        <v>48</v>
      </c>
      <c r="C17" t="str">
        <f t="shared" si="0"/>
        <v>Limited Edition Canvas</v>
      </c>
      <c r="D17" s="8" t="s">
        <v>83</v>
      </c>
      <c r="E17" s="28">
        <v>38777</v>
      </c>
      <c r="F17" s="7">
        <v>650</v>
      </c>
      <c r="G17" s="7">
        <v>650</v>
      </c>
      <c r="H17" s="29">
        <f>Collection[[#This Row],[Paid]]/Collection[[#This Row],[Issue Price]]</f>
        <v>1</v>
      </c>
      <c r="I17" s="7">
        <v>700</v>
      </c>
      <c r="J17" s="29">
        <f t="shared" si="1"/>
        <v>7.6923076923076927E-2</v>
      </c>
      <c r="K17" t="str">
        <f t="shared" si="2"/>
        <v>Same as Issue</v>
      </c>
    </row>
    <row r="18" spans="1:11" hidden="1" x14ac:dyDescent="0.25">
      <c r="A18" s="8" t="s">
        <v>22</v>
      </c>
      <c r="B18" s="8" t="s">
        <v>49</v>
      </c>
      <c r="C18" t="str">
        <f t="shared" si="0"/>
        <v>Limited Edition Print</v>
      </c>
      <c r="D18" s="8" t="s">
        <v>45</v>
      </c>
      <c r="E18" s="28">
        <v>36069</v>
      </c>
      <c r="F18" s="7">
        <v>800</v>
      </c>
      <c r="G18" s="7">
        <v>800</v>
      </c>
      <c r="H18" s="29">
        <f>Collection[[#This Row],[Paid]]/Collection[[#This Row],[Issue Price]]</f>
        <v>1</v>
      </c>
      <c r="I18" s="7">
        <v>800</v>
      </c>
      <c r="J18" s="29">
        <f t="shared" si="1"/>
        <v>0</v>
      </c>
      <c r="K18" t="str">
        <f t="shared" si="2"/>
        <v>Same as Issue</v>
      </c>
    </row>
    <row r="19" spans="1:11" x14ac:dyDescent="0.25">
      <c r="A19" s="8" t="s">
        <v>34</v>
      </c>
      <c r="B19" s="8" t="s">
        <v>48</v>
      </c>
      <c r="C19" t="str">
        <f t="shared" si="0"/>
        <v>Limited Edition Canvas</v>
      </c>
      <c r="D19" s="8" t="s">
        <v>83</v>
      </c>
      <c r="E19" s="28">
        <v>40026</v>
      </c>
      <c r="F19" s="7">
        <v>495</v>
      </c>
      <c r="G19" s="7">
        <v>495</v>
      </c>
      <c r="H19" s="29">
        <f>Collection[[#This Row],[Paid]]/Collection[[#This Row],[Issue Price]]</f>
        <v>1</v>
      </c>
      <c r="I19" s="7">
        <v>695</v>
      </c>
      <c r="J19" s="29">
        <f t="shared" si="1"/>
        <v>0.40404040404040403</v>
      </c>
      <c r="K19" t="str">
        <f t="shared" si="2"/>
        <v>Same as Issue</v>
      </c>
    </row>
    <row r="20" spans="1:11" hidden="1" x14ac:dyDescent="0.25">
      <c r="A20" s="8" t="s">
        <v>20</v>
      </c>
      <c r="B20" s="8" t="s">
        <v>49</v>
      </c>
      <c r="C20" t="str">
        <f t="shared" si="0"/>
        <v>Limited Edition Print</v>
      </c>
      <c r="D20" s="8" t="s">
        <v>45</v>
      </c>
      <c r="E20" s="28">
        <v>36586</v>
      </c>
      <c r="F20" s="7">
        <v>185</v>
      </c>
      <c r="G20" s="7">
        <v>185</v>
      </c>
      <c r="H20" s="29">
        <f>Collection[[#This Row],[Paid]]/Collection[[#This Row],[Issue Price]]</f>
        <v>1</v>
      </c>
      <c r="I20" s="7">
        <v>381</v>
      </c>
      <c r="J20" s="29">
        <f t="shared" si="1"/>
        <v>1.0594594594594595</v>
      </c>
      <c r="K20" t="str">
        <f t="shared" si="2"/>
        <v>Same as Issue</v>
      </c>
    </row>
    <row r="21" spans="1:11" hidden="1" x14ac:dyDescent="0.25">
      <c r="A21" s="8" t="s">
        <v>19</v>
      </c>
      <c r="B21" s="8" t="s">
        <v>48</v>
      </c>
      <c r="C21" t="str">
        <f t="shared" si="0"/>
        <v>Limited Edition Canvas</v>
      </c>
      <c r="D21" s="8" t="s">
        <v>45</v>
      </c>
      <c r="E21" s="28">
        <v>37073</v>
      </c>
      <c r="F21" s="7">
        <v>645</v>
      </c>
      <c r="G21" s="7">
        <v>645</v>
      </c>
      <c r="H21" s="29">
        <f>Collection[[#This Row],[Paid]]/Collection[[#This Row],[Issue Price]]</f>
        <v>1</v>
      </c>
      <c r="I21" s="7">
        <v>645</v>
      </c>
      <c r="J21" s="29">
        <f t="shared" si="1"/>
        <v>0</v>
      </c>
      <c r="K21" t="str">
        <f t="shared" si="2"/>
        <v>Same as Issue</v>
      </c>
    </row>
    <row r="22" spans="1:11" x14ac:dyDescent="0.25">
      <c r="A22" s="8" t="s">
        <v>59</v>
      </c>
      <c r="B22" s="8" t="s">
        <v>48</v>
      </c>
      <c r="C22" t="str">
        <f t="shared" si="0"/>
        <v>Limited Edition Canvas</v>
      </c>
      <c r="D22" s="8" t="s">
        <v>83</v>
      </c>
      <c r="E22" s="28">
        <v>41699</v>
      </c>
      <c r="F22" s="7">
        <v>495</v>
      </c>
      <c r="G22" s="7">
        <v>495</v>
      </c>
      <c r="H22" s="29">
        <f>Collection[[#This Row],[Paid]]/Collection[[#This Row],[Issue Price]]</f>
        <v>1</v>
      </c>
      <c r="I22" s="7">
        <v>695</v>
      </c>
      <c r="J22" s="29">
        <f t="shared" si="1"/>
        <v>0.40404040404040403</v>
      </c>
      <c r="K22" t="str">
        <f t="shared" si="2"/>
        <v>Same as Issue</v>
      </c>
    </row>
    <row r="23" spans="1:11" x14ac:dyDescent="0.25">
      <c r="A23" s="8" t="s">
        <v>31</v>
      </c>
      <c r="B23" s="8" t="s">
        <v>48</v>
      </c>
      <c r="C23" t="str">
        <f t="shared" si="0"/>
        <v>Limited Edition Canvas</v>
      </c>
      <c r="D23" s="8" t="s">
        <v>83</v>
      </c>
      <c r="E23" s="28">
        <v>42675</v>
      </c>
      <c r="F23" s="7">
        <v>395</v>
      </c>
      <c r="G23" s="7">
        <v>395</v>
      </c>
      <c r="H23" s="29">
        <f>Collection[[#This Row],[Paid]]/Collection[[#This Row],[Issue Price]]</f>
        <v>1</v>
      </c>
      <c r="I23" s="7">
        <v>600</v>
      </c>
      <c r="J23" s="29">
        <f t="shared" si="1"/>
        <v>0.51898734177215189</v>
      </c>
      <c r="K23" t="str">
        <f t="shared" si="2"/>
        <v>Same as Issue</v>
      </c>
    </row>
    <row r="24" spans="1:11" x14ac:dyDescent="0.25">
      <c r="A24" s="8" t="s">
        <v>9</v>
      </c>
      <c r="B24" s="8" t="s">
        <v>48</v>
      </c>
      <c r="C24" t="str">
        <f t="shared" si="0"/>
        <v>Limited Edition Canvas</v>
      </c>
      <c r="D24" s="8" t="s">
        <v>83</v>
      </c>
      <c r="E24" s="28">
        <v>39173</v>
      </c>
      <c r="F24" s="7">
        <v>295</v>
      </c>
      <c r="G24" s="7">
        <v>295</v>
      </c>
      <c r="H24" s="29">
        <f>Collection[[#This Row],[Paid]]/Collection[[#This Row],[Issue Price]]</f>
        <v>1</v>
      </c>
      <c r="I24" s="7">
        <v>595</v>
      </c>
      <c r="J24" s="29">
        <f t="shared" si="1"/>
        <v>1.0169491525423728</v>
      </c>
      <c r="K24" t="str">
        <f t="shared" si="2"/>
        <v>Same as Issue</v>
      </c>
    </row>
    <row r="25" spans="1:11" x14ac:dyDescent="0.25">
      <c r="A25" s="8" t="s">
        <v>56</v>
      </c>
      <c r="B25" s="8" t="s">
        <v>48</v>
      </c>
      <c r="C25" t="str">
        <f t="shared" si="0"/>
        <v>Limited Edition Canvas</v>
      </c>
      <c r="D25" s="8" t="s">
        <v>83</v>
      </c>
      <c r="E25" s="28">
        <v>42461</v>
      </c>
      <c r="F25" s="7">
        <v>395</v>
      </c>
      <c r="G25" s="7">
        <v>395</v>
      </c>
      <c r="H25" s="29">
        <f>Collection[[#This Row],[Paid]]/Collection[[#This Row],[Issue Price]]</f>
        <v>1</v>
      </c>
      <c r="I25" s="7">
        <v>595</v>
      </c>
      <c r="J25" s="29">
        <f t="shared" si="1"/>
        <v>0.50632911392405067</v>
      </c>
      <c r="K25" t="str">
        <f t="shared" si="2"/>
        <v>Same as Issue</v>
      </c>
    </row>
    <row r="26" spans="1:11" ht="14.25" hidden="1" customHeight="1" x14ac:dyDescent="0.25">
      <c r="A26" s="8" t="s">
        <v>14</v>
      </c>
      <c r="B26" s="8" t="s">
        <v>50</v>
      </c>
      <c r="C26" t="str">
        <f t="shared" si="0"/>
        <v>Masterwork Anniversary Edition</v>
      </c>
      <c r="D26" s="8" t="s">
        <v>45</v>
      </c>
      <c r="E26" s="28">
        <v>38353</v>
      </c>
      <c r="F26" s="7">
        <v>1250</v>
      </c>
      <c r="G26" s="7">
        <v>1250</v>
      </c>
      <c r="H26" s="29">
        <f>Collection[[#This Row],[Paid]]/Collection[[#This Row],[Issue Price]]</f>
        <v>1</v>
      </c>
      <c r="I26" s="7">
        <v>1250</v>
      </c>
      <c r="J26" s="29">
        <f t="shared" si="1"/>
        <v>0</v>
      </c>
      <c r="K26" t="str">
        <f t="shared" si="2"/>
        <v>Same as Issue</v>
      </c>
    </row>
    <row r="27" spans="1:11" hidden="1" x14ac:dyDescent="0.25">
      <c r="A27" s="8" t="s">
        <v>13</v>
      </c>
      <c r="B27" s="8" t="s">
        <v>48</v>
      </c>
      <c r="C27" t="str">
        <f t="shared" si="0"/>
        <v>Limited Edition Canvas</v>
      </c>
      <c r="D27" s="8" t="s">
        <v>45</v>
      </c>
      <c r="E27" s="28">
        <v>38504</v>
      </c>
      <c r="F27" s="7">
        <v>595</v>
      </c>
      <c r="G27" s="7">
        <f>F27*0.8</f>
        <v>476</v>
      </c>
      <c r="H27" s="29">
        <f>Collection[[#This Row],[Paid]]/Collection[[#This Row],[Issue Price]]</f>
        <v>0.8</v>
      </c>
      <c r="I27" s="7">
        <v>595</v>
      </c>
      <c r="J27" s="29">
        <f t="shared" si="1"/>
        <v>0</v>
      </c>
      <c r="K27" t="str">
        <f t="shared" si="2"/>
        <v>Same as Issue</v>
      </c>
    </row>
    <row r="28" spans="1:11" x14ac:dyDescent="0.25">
      <c r="A28" s="8" t="s">
        <v>38</v>
      </c>
      <c r="B28" s="8" t="s">
        <v>48</v>
      </c>
      <c r="C28" t="str">
        <f t="shared" si="0"/>
        <v>Limited Edition Canvas</v>
      </c>
      <c r="D28" s="8" t="s">
        <v>83</v>
      </c>
      <c r="E28" s="28">
        <v>41061</v>
      </c>
      <c r="F28" s="7">
        <v>395</v>
      </c>
      <c r="G28" s="7">
        <v>395</v>
      </c>
      <c r="H28" s="29">
        <f>Collection[[#This Row],[Paid]]/Collection[[#This Row],[Issue Price]]</f>
        <v>1</v>
      </c>
      <c r="I28" s="7">
        <v>500</v>
      </c>
      <c r="J28" s="29">
        <f t="shared" si="1"/>
        <v>0.26582278481012656</v>
      </c>
      <c r="K28" t="str">
        <f t="shared" si="2"/>
        <v>Same as Issue</v>
      </c>
    </row>
    <row r="29" spans="1:11" x14ac:dyDescent="0.25">
      <c r="A29" s="8" t="s">
        <v>53</v>
      </c>
      <c r="B29" s="8" t="s">
        <v>48</v>
      </c>
      <c r="C29" t="str">
        <f t="shared" si="0"/>
        <v>Limited Edition Canvas</v>
      </c>
      <c r="D29" s="8" t="s">
        <v>83</v>
      </c>
      <c r="E29" s="28">
        <v>42917</v>
      </c>
      <c r="F29" s="7">
        <v>275</v>
      </c>
      <c r="G29" s="7">
        <v>275</v>
      </c>
      <c r="H29" s="29">
        <f>Collection[[#This Row],[Paid]]/Collection[[#This Row],[Issue Price]]</f>
        <v>1</v>
      </c>
      <c r="I29" s="7">
        <v>323</v>
      </c>
      <c r="J29" s="29">
        <f t="shared" si="1"/>
        <v>0.17454545454545456</v>
      </c>
      <c r="K29" t="str">
        <f t="shared" si="2"/>
        <v>Same as Issue</v>
      </c>
    </row>
    <row r="30" spans="1:11" x14ac:dyDescent="0.25">
      <c r="A30" s="8" t="s">
        <v>18</v>
      </c>
      <c r="B30" s="8" t="s">
        <v>49</v>
      </c>
      <c r="C30" t="str">
        <f t="shared" si="0"/>
        <v>Limited Edition Print</v>
      </c>
      <c r="D30" s="8" t="s">
        <v>83</v>
      </c>
      <c r="E30" s="28">
        <v>37165</v>
      </c>
      <c r="F30" s="7">
        <v>175</v>
      </c>
      <c r="G30" s="7">
        <v>175</v>
      </c>
      <c r="H30" s="29">
        <f>Collection[[#This Row],[Paid]]/Collection[[#This Row],[Issue Price]]</f>
        <v>1</v>
      </c>
      <c r="I30" s="7">
        <v>1293</v>
      </c>
      <c r="J30" s="29">
        <f t="shared" si="1"/>
        <v>6.3885714285714288</v>
      </c>
      <c r="K30" t="str">
        <f t="shared" si="2"/>
        <v>Same as Issue</v>
      </c>
    </row>
    <row r="31" spans="1:11" x14ac:dyDescent="0.25">
      <c r="A31" s="8" t="s">
        <v>77</v>
      </c>
      <c r="B31" s="8" t="s">
        <v>49</v>
      </c>
      <c r="C31" t="str">
        <f t="shared" si="0"/>
        <v>Limited Edition Print</v>
      </c>
      <c r="D31" s="8" t="s">
        <v>83</v>
      </c>
      <c r="E31" s="28">
        <v>33208</v>
      </c>
      <c r="F31" s="7">
        <v>160</v>
      </c>
      <c r="G31" s="7">
        <v>500</v>
      </c>
      <c r="H31" s="29">
        <f>Collection[[#This Row],[Paid]]/Collection[[#This Row],[Issue Price]]</f>
        <v>3.125</v>
      </c>
      <c r="I31" s="7">
        <v>903</v>
      </c>
      <c r="J31" s="29">
        <f t="shared" si="1"/>
        <v>4.6437499999999998</v>
      </c>
      <c r="K31" t="str">
        <f t="shared" si="2"/>
        <v>Same as Issue</v>
      </c>
    </row>
    <row r="32" spans="1:11" hidden="1" x14ac:dyDescent="0.25">
      <c r="A32" s="8" t="s">
        <v>7</v>
      </c>
      <c r="B32" s="8" t="s">
        <v>48</v>
      </c>
      <c r="C32" t="str">
        <f t="shared" si="0"/>
        <v>Limited Edition Canvas</v>
      </c>
      <c r="D32" s="8" t="s">
        <v>45</v>
      </c>
      <c r="E32" s="28">
        <v>39356</v>
      </c>
      <c r="F32" s="7">
        <v>225</v>
      </c>
      <c r="G32" s="7">
        <v>225</v>
      </c>
      <c r="H32" s="29">
        <f>Collection[[#This Row],[Paid]]/Collection[[#This Row],[Issue Price]]</f>
        <v>1</v>
      </c>
      <c r="I32" s="7">
        <v>225</v>
      </c>
      <c r="J32" s="29">
        <f t="shared" si="1"/>
        <v>0</v>
      </c>
      <c r="K32" t="str">
        <f t="shared" si="2"/>
        <v>Same as Issue</v>
      </c>
    </row>
    <row r="33" spans="1:11" x14ac:dyDescent="0.25">
      <c r="A33" s="8" t="s">
        <v>32</v>
      </c>
      <c r="B33" s="8" t="s">
        <v>49</v>
      </c>
      <c r="C33" t="str">
        <f t="shared" si="0"/>
        <v>Limited Edition Print</v>
      </c>
      <c r="D33" s="8" t="s">
        <v>83</v>
      </c>
      <c r="E33" s="28">
        <v>32417</v>
      </c>
      <c r="F33" s="7">
        <v>145</v>
      </c>
      <c r="G33" s="7">
        <v>350</v>
      </c>
      <c r="H33" s="29">
        <f>Collection[[#This Row],[Paid]]/Collection[[#This Row],[Issue Price]]</f>
        <v>2.4137931034482758</v>
      </c>
      <c r="I33" s="7">
        <v>695</v>
      </c>
      <c r="J33" s="29">
        <f t="shared" si="1"/>
        <v>3.7931034482758621</v>
      </c>
      <c r="K33" t="str">
        <f t="shared" si="2"/>
        <v>Same as Issue</v>
      </c>
    </row>
    <row r="34" spans="1:11" x14ac:dyDescent="0.25">
      <c r="A34" s="8" t="s">
        <v>63</v>
      </c>
      <c r="B34" s="8" t="s">
        <v>49</v>
      </c>
      <c r="C34" t="str">
        <f t="shared" si="0"/>
        <v>Limited Edition Print</v>
      </c>
      <c r="D34" s="8" t="s">
        <v>83</v>
      </c>
      <c r="E34" s="28">
        <v>35521</v>
      </c>
      <c r="F34" s="7">
        <v>125</v>
      </c>
      <c r="G34" s="7">
        <v>250</v>
      </c>
      <c r="H34" s="29">
        <f>Collection[[#This Row],[Paid]]/Collection[[#This Row],[Issue Price]]</f>
        <v>2</v>
      </c>
      <c r="I34" s="7">
        <v>675</v>
      </c>
      <c r="J34" s="29">
        <f t="shared" si="1"/>
        <v>4.4000000000000004</v>
      </c>
      <c r="K34" t="str">
        <f t="shared" si="2"/>
        <v>Same as Issue</v>
      </c>
    </row>
    <row r="35" spans="1:11" x14ac:dyDescent="0.25">
      <c r="A35" s="8" t="s">
        <v>21</v>
      </c>
      <c r="B35" s="8" t="s">
        <v>49</v>
      </c>
      <c r="C35" t="str">
        <f t="shared" si="0"/>
        <v>Limited Edition Print</v>
      </c>
      <c r="D35" s="8" t="s">
        <v>83</v>
      </c>
      <c r="E35" s="28">
        <v>36192</v>
      </c>
      <c r="F35" s="7">
        <v>145</v>
      </c>
      <c r="G35" s="7">
        <v>200</v>
      </c>
      <c r="H35" s="29">
        <f>Collection[[#This Row],[Paid]]/Collection[[#This Row],[Issue Price]]</f>
        <v>1.3793103448275863</v>
      </c>
      <c r="I35" s="7">
        <v>460</v>
      </c>
      <c r="J35" s="29">
        <f t="shared" si="1"/>
        <v>2.1724137931034484</v>
      </c>
      <c r="K35" t="str">
        <f t="shared" si="2"/>
        <v>Same as Issue</v>
      </c>
    </row>
    <row r="36" spans="1:11" hidden="1" x14ac:dyDescent="0.25">
      <c r="A36" s="8" t="s">
        <v>36</v>
      </c>
      <c r="B36" s="8" t="s">
        <v>48</v>
      </c>
      <c r="C36" t="str">
        <f t="shared" si="0"/>
        <v>Limited Edition Canvas</v>
      </c>
      <c r="D36" s="8" t="s">
        <v>45</v>
      </c>
      <c r="E36" s="28">
        <v>40210</v>
      </c>
      <c r="F36" s="7">
        <v>750</v>
      </c>
      <c r="G36" s="7">
        <f>F36*0.8</f>
        <v>600</v>
      </c>
      <c r="H36" s="29">
        <f>Collection[[#This Row],[Paid]]/Collection[[#This Row],[Issue Price]]</f>
        <v>0.8</v>
      </c>
      <c r="I36" s="7">
        <v>750</v>
      </c>
      <c r="J36" s="29">
        <f t="shared" si="1"/>
        <v>0</v>
      </c>
      <c r="K36" t="str">
        <f t="shared" si="2"/>
        <v>Same as Issue</v>
      </c>
    </row>
    <row r="37" spans="1:11" x14ac:dyDescent="0.25">
      <c r="A37" s="8" t="s">
        <v>10</v>
      </c>
      <c r="B37" s="8" t="s">
        <v>49</v>
      </c>
      <c r="C37" t="str">
        <f t="shared" si="0"/>
        <v>Limited Edition Print</v>
      </c>
      <c r="D37" s="8" t="s">
        <v>83</v>
      </c>
      <c r="E37" s="28">
        <v>38961</v>
      </c>
      <c r="F37" s="7">
        <v>135</v>
      </c>
      <c r="G37" s="7">
        <v>235</v>
      </c>
      <c r="H37" s="29">
        <f>Collection[[#This Row],[Paid]]/Collection[[#This Row],[Issue Price]]</f>
        <v>1.7407407407407407</v>
      </c>
      <c r="I37" s="7">
        <v>425</v>
      </c>
      <c r="J37" s="29">
        <f t="shared" si="1"/>
        <v>2.1481481481481484</v>
      </c>
      <c r="K37" t="str">
        <f t="shared" si="2"/>
        <v>Same as Issue</v>
      </c>
    </row>
    <row r="38" spans="1:11" hidden="1" x14ac:dyDescent="0.25">
      <c r="A38" s="8" t="s">
        <v>33</v>
      </c>
      <c r="B38" s="8" t="s">
        <v>47</v>
      </c>
      <c r="C38" t="str">
        <f t="shared" si="0"/>
        <v>Anniversary Edition Canvas</v>
      </c>
      <c r="D38" s="8" t="s">
        <v>55</v>
      </c>
      <c r="E38" s="28">
        <v>40269</v>
      </c>
      <c r="F38" s="7">
        <v>425</v>
      </c>
      <c r="G38" s="7">
        <v>425</v>
      </c>
      <c r="H38" s="29">
        <f>Collection[[#This Row],[Paid]]/Collection[[#This Row],[Issue Price]]</f>
        <v>1</v>
      </c>
      <c r="I38" s="7">
        <v>425</v>
      </c>
      <c r="J38" s="29">
        <f t="shared" si="1"/>
        <v>0</v>
      </c>
      <c r="K38" t="str">
        <f t="shared" si="2"/>
        <v>Same as Issue</v>
      </c>
    </row>
    <row r="39" spans="1:11" x14ac:dyDescent="0.25">
      <c r="A39" s="8" t="s">
        <v>25</v>
      </c>
      <c r="B39" s="8" t="s">
        <v>49</v>
      </c>
      <c r="C39" t="str">
        <f t="shared" si="0"/>
        <v>Limited Edition Print</v>
      </c>
      <c r="D39" s="8" t="s">
        <v>83</v>
      </c>
      <c r="E39" s="28">
        <v>34790</v>
      </c>
      <c r="F39" s="7">
        <v>125</v>
      </c>
      <c r="G39" s="7">
        <v>125</v>
      </c>
      <c r="H39" s="29">
        <f>Collection[[#This Row],[Paid]]/Collection[[#This Row],[Issue Price]]</f>
        <v>1</v>
      </c>
      <c r="I39" s="7">
        <v>413</v>
      </c>
      <c r="J39" s="29">
        <f t="shared" si="1"/>
        <v>2.3039999999999998</v>
      </c>
      <c r="K39" t="str">
        <f t="shared" si="2"/>
        <v>Same as Issue</v>
      </c>
    </row>
    <row r="40" spans="1:11" x14ac:dyDescent="0.25">
      <c r="A40" s="8" t="s">
        <v>26</v>
      </c>
      <c r="B40" s="8" t="s">
        <v>49</v>
      </c>
      <c r="C40" t="str">
        <f t="shared" si="0"/>
        <v>Limited Edition Print</v>
      </c>
      <c r="D40" s="8" t="s">
        <v>83</v>
      </c>
      <c r="E40" s="28">
        <v>34366</v>
      </c>
      <c r="F40" s="7">
        <v>165</v>
      </c>
      <c r="G40" s="7">
        <v>165</v>
      </c>
      <c r="H40" s="29">
        <f>Collection[[#This Row],[Paid]]/Collection[[#This Row],[Issue Price]]</f>
        <v>1</v>
      </c>
      <c r="I40" s="7">
        <v>395</v>
      </c>
      <c r="J40" s="29">
        <f t="shared" si="1"/>
        <v>1.393939393939394</v>
      </c>
      <c r="K40" t="str">
        <f t="shared" si="2"/>
        <v>Same as Issue</v>
      </c>
    </row>
    <row r="41" spans="1:11" x14ac:dyDescent="0.25">
      <c r="A41" s="8" t="s">
        <v>24</v>
      </c>
      <c r="B41" s="8" t="s">
        <v>49</v>
      </c>
      <c r="C41" t="str">
        <f t="shared" si="0"/>
        <v>Limited Edition Print</v>
      </c>
      <c r="D41" s="8" t="s">
        <v>83</v>
      </c>
      <c r="E41" s="28">
        <v>34943</v>
      </c>
      <c r="F41" s="7">
        <v>195</v>
      </c>
      <c r="G41" s="7">
        <v>195</v>
      </c>
      <c r="H41" s="29">
        <f>Collection[[#This Row],[Paid]]/Collection[[#This Row],[Issue Price]]</f>
        <v>1</v>
      </c>
      <c r="I41" s="7">
        <v>395</v>
      </c>
      <c r="J41" s="29">
        <f t="shared" si="1"/>
        <v>1.0256410256410255</v>
      </c>
      <c r="K41" t="str">
        <f t="shared" si="2"/>
        <v>Same as Issue</v>
      </c>
    </row>
    <row r="42" spans="1:11" x14ac:dyDescent="0.25">
      <c r="A42" s="8" t="s">
        <v>27</v>
      </c>
      <c r="B42" s="8" t="s">
        <v>49</v>
      </c>
      <c r="C42" t="str">
        <f t="shared" si="0"/>
        <v>Limited Edition Print</v>
      </c>
      <c r="D42" s="8" t="s">
        <v>83</v>
      </c>
      <c r="E42" s="28">
        <v>34213</v>
      </c>
      <c r="F42" s="7">
        <v>375</v>
      </c>
      <c r="G42" s="7">
        <v>275</v>
      </c>
      <c r="H42" s="29">
        <f>Collection[[#This Row],[Paid]]/Collection[[#This Row],[Issue Price]]</f>
        <v>0.73333333333333328</v>
      </c>
      <c r="I42" s="7">
        <v>375</v>
      </c>
      <c r="J42" s="29">
        <f t="shared" si="1"/>
        <v>0</v>
      </c>
      <c r="K42" t="str">
        <f t="shared" si="2"/>
        <v>Same as Issue</v>
      </c>
    </row>
    <row r="43" spans="1:11" x14ac:dyDescent="0.25">
      <c r="A43" s="8" t="s">
        <v>28</v>
      </c>
      <c r="B43" s="8" t="s">
        <v>49</v>
      </c>
      <c r="C43" t="str">
        <f t="shared" si="0"/>
        <v>Limited Edition Print</v>
      </c>
      <c r="D43" s="8" t="s">
        <v>83</v>
      </c>
      <c r="E43" s="28">
        <v>34121</v>
      </c>
      <c r="F43" s="7">
        <v>125</v>
      </c>
      <c r="G43" s="7">
        <v>150</v>
      </c>
      <c r="H43" s="29">
        <f>Collection[[#This Row],[Paid]]/Collection[[#This Row],[Issue Price]]</f>
        <v>1.2</v>
      </c>
      <c r="I43" s="7">
        <v>325</v>
      </c>
      <c r="J43" s="29">
        <f t="shared" si="1"/>
        <v>1.6</v>
      </c>
      <c r="K43" t="str">
        <f t="shared" si="2"/>
        <v>Same as Issue</v>
      </c>
    </row>
    <row r="44" spans="1:11" x14ac:dyDescent="0.25">
      <c r="A44" s="8" t="s">
        <v>29</v>
      </c>
      <c r="B44" s="8" t="s">
        <v>49</v>
      </c>
      <c r="C44" t="str">
        <f t="shared" si="0"/>
        <v>Limited Edition Print</v>
      </c>
      <c r="D44" s="8" t="s">
        <v>83</v>
      </c>
      <c r="E44" s="28">
        <v>33970</v>
      </c>
      <c r="F44" s="7">
        <v>150</v>
      </c>
      <c r="G44" s="7">
        <v>215</v>
      </c>
      <c r="H44" s="29">
        <f>Collection[[#This Row],[Paid]]/Collection[[#This Row],[Issue Price]]</f>
        <v>1.4333333333333333</v>
      </c>
      <c r="I44" s="7">
        <v>300</v>
      </c>
      <c r="J44" s="29">
        <f t="shared" si="1"/>
        <v>1</v>
      </c>
      <c r="K44" t="str">
        <f t="shared" si="2"/>
        <v>Same as Issue</v>
      </c>
    </row>
    <row r="45" spans="1:11" x14ac:dyDescent="0.25">
      <c r="A45" s="8" t="s">
        <v>15</v>
      </c>
      <c r="B45" s="8" t="s">
        <v>50</v>
      </c>
      <c r="C45" t="str">
        <f t="shared" si="0"/>
        <v>Masterwork Anniversary Edition</v>
      </c>
      <c r="D45" s="8" t="s">
        <v>83</v>
      </c>
      <c r="E45" s="28">
        <v>38047</v>
      </c>
      <c r="F45" s="7">
        <v>1750</v>
      </c>
      <c r="G45" s="7">
        <v>2000</v>
      </c>
      <c r="H45" s="29">
        <f>Collection[[#This Row],[Paid]]/Collection[[#This Row],[Issue Price]]</f>
        <v>1.1428571428571428</v>
      </c>
      <c r="I45" s="7">
        <v>3200</v>
      </c>
      <c r="J45" s="29">
        <f t="shared" si="1"/>
        <v>0.82857142857142863</v>
      </c>
      <c r="K45" t="str">
        <f t="shared" si="2"/>
        <v>Same as Issue</v>
      </c>
    </row>
    <row r="46" spans="1:11" x14ac:dyDescent="0.25">
      <c r="A46" s="8" t="s">
        <v>42</v>
      </c>
      <c r="B46" s="8" t="s">
        <v>51</v>
      </c>
      <c r="C46" t="str">
        <f t="shared" si="0"/>
        <v>Smallwork Canvas Edition</v>
      </c>
      <c r="D46" s="8" t="s">
        <v>83</v>
      </c>
      <c r="E46" s="28">
        <v>40269</v>
      </c>
      <c r="F46" s="7">
        <v>195</v>
      </c>
      <c r="G46" s="7">
        <v>195</v>
      </c>
      <c r="H46" s="29">
        <f>Collection[[#This Row],[Paid]]/Collection[[#This Row],[Issue Price]]</f>
        <v>1</v>
      </c>
      <c r="I46" s="7">
        <v>695</v>
      </c>
      <c r="J46" s="29">
        <f t="shared" si="1"/>
        <v>2.5641025641025643</v>
      </c>
      <c r="K46" t="str">
        <f t="shared" si="2"/>
        <v>Same as Issue</v>
      </c>
    </row>
    <row r="47" spans="1:11" hidden="1" x14ac:dyDescent="0.25">
      <c r="A47" s="8" t="s">
        <v>46</v>
      </c>
      <c r="B47" s="8" t="s">
        <v>50</v>
      </c>
      <c r="C47" t="str">
        <f t="shared" si="0"/>
        <v>Masterwork Anniversary Edition</v>
      </c>
      <c r="D47" s="8" t="s">
        <v>45</v>
      </c>
      <c r="E47" s="28">
        <v>41306</v>
      </c>
      <c r="F47" s="7">
        <v>950</v>
      </c>
      <c r="G47" s="7">
        <v>950</v>
      </c>
      <c r="H47" s="29">
        <f>Collection[[#This Row],[Paid]]/Collection[[#This Row],[Issue Price]]</f>
        <v>1</v>
      </c>
      <c r="I47" s="7">
        <v>950</v>
      </c>
      <c r="J47" s="29">
        <f t="shared" si="1"/>
        <v>0</v>
      </c>
      <c r="K47" t="str">
        <f t="shared" si="2"/>
        <v>Same as Issue</v>
      </c>
    </row>
    <row r="48" spans="1:11" hidden="1" x14ac:dyDescent="0.25">
      <c r="A48" s="8" t="s">
        <v>60</v>
      </c>
      <c r="B48" s="8" t="s">
        <v>48</v>
      </c>
      <c r="C48" t="str">
        <f t="shared" si="0"/>
        <v>Limited Edition Canvas</v>
      </c>
      <c r="D48" s="8" t="s">
        <v>55</v>
      </c>
      <c r="E48" s="28">
        <v>41365</v>
      </c>
      <c r="F48" s="7">
        <v>395</v>
      </c>
      <c r="G48" s="7">
        <v>395</v>
      </c>
      <c r="H48" s="29">
        <f>Collection[[#This Row],[Paid]]/Collection[[#This Row],[Issue Price]]</f>
        <v>1</v>
      </c>
      <c r="I48" s="7">
        <v>395</v>
      </c>
      <c r="J48" s="29">
        <f t="shared" si="1"/>
        <v>0</v>
      </c>
      <c r="K48" t="str">
        <f t="shared" si="2"/>
        <v>Same as Issue</v>
      </c>
    </row>
    <row r="49" spans="1:11" x14ac:dyDescent="0.25">
      <c r="A49" s="8" t="s">
        <v>41</v>
      </c>
      <c r="B49" s="8" t="s">
        <v>51</v>
      </c>
      <c r="C49" t="str">
        <f t="shared" si="0"/>
        <v>Smallwork Canvas Edition</v>
      </c>
      <c r="D49" s="8" t="s">
        <v>83</v>
      </c>
      <c r="E49" s="28">
        <v>40452</v>
      </c>
      <c r="F49" s="7">
        <v>275</v>
      </c>
      <c r="G49" s="7">
        <v>295</v>
      </c>
      <c r="H49" s="29">
        <f>Collection[[#This Row],[Paid]]/Collection[[#This Row],[Issue Price]]</f>
        <v>1.0727272727272728</v>
      </c>
      <c r="I49" s="7">
        <v>595</v>
      </c>
      <c r="J49" s="29">
        <f t="shared" si="1"/>
        <v>1.1636363636363636</v>
      </c>
      <c r="K49" t="str">
        <f t="shared" si="2"/>
        <v>Same as Issue</v>
      </c>
    </row>
    <row r="50" spans="1:11" hidden="1" x14ac:dyDescent="0.25">
      <c r="A50" s="8" t="s">
        <v>58</v>
      </c>
      <c r="B50" s="8" t="s">
        <v>48</v>
      </c>
      <c r="C50" t="str">
        <f t="shared" si="0"/>
        <v>Limited Edition Canvas</v>
      </c>
      <c r="D50" s="8" t="s">
        <v>55</v>
      </c>
      <c r="E50" s="28">
        <v>42125</v>
      </c>
      <c r="F50" s="7">
        <v>395</v>
      </c>
      <c r="G50" s="7">
        <f>F50*0.8</f>
        <v>316</v>
      </c>
      <c r="H50" s="29">
        <f>Collection[[#This Row],[Paid]]/Collection[[#This Row],[Issue Price]]</f>
        <v>0.8</v>
      </c>
      <c r="I50" s="7">
        <v>395</v>
      </c>
      <c r="J50" s="29">
        <f t="shared" si="1"/>
        <v>0</v>
      </c>
      <c r="K50" t="str">
        <f t="shared" si="2"/>
        <v>Same as Issue</v>
      </c>
    </row>
    <row r="51" spans="1:11" hidden="1" x14ac:dyDescent="0.25">
      <c r="A51" s="8" t="s">
        <v>57</v>
      </c>
      <c r="B51" s="8" t="s">
        <v>48</v>
      </c>
      <c r="C51" t="str">
        <f t="shared" si="0"/>
        <v>Limited Edition Canvas</v>
      </c>
      <c r="D51" s="8" t="s">
        <v>45</v>
      </c>
      <c r="E51" s="28">
        <v>42278</v>
      </c>
      <c r="F51" s="7">
        <v>650</v>
      </c>
      <c r="G51" s="7">
        <f>F51*0.8</f>
        <v>520</v>
      </c>
      <c r="H51" s="29">
        <f>Collection[[#This Row],[Paid]]/Collection[[#This Row],[Issue Price]]</f>
        <v>0.8</v>
      </c>
      <c r="I51" s="7">
        <v>650</v>
      </c>
      <c r="J51" s="29">
        <f t="shared" si="1"/>
        <v>0</v>
      </c>
      <c r="K51" t="str">
        <f t="shared" si="2"/>
        <v>Same as Issue</v>
      </c>
    </row>
    <row r="52" spans="1:11" x14ac:dyDescent="0.25">
      <c r="A52" s="8" t="s">
        <v>35</v>
      </c>
      <c r="B52" s="8" t="s">
        <v>51</v>
      </c>
      <c r="C52" t="str">
        <f t="shared" si="0"/>
        <v>Smallwork Canvas Edition</v>
      </c>
      <c r="D52" s="8" t="s">
        <v>83</v>
      </c>
      <c r="E52" s="28">
        <v>40238</v>
      </c>
      <c r="F52" s="7">
        <v>225</v>
      </c>
      <c r="G52" s="7">
        <v>300</v>
      </c>
      <c r="H52" s="29">
        <f>Collection[[#This Row],[Paid]]/Collection[[#This Row],[Issue Price]]</f>
        <v>1.3333333333333333</v>
      </c>
      <c r="I52" s="7">
        <v>475</v>
      </c>
      <c r="J52" s="29">
        <f t="shared" si="1"/>
        <v>1.1111111111111112</v>
      </c>
      <c r="K52" t="str">
        <f t="shared" si="2"/>
        <v>Same as Issue</v>
      </c>
    </row>
    <row r="53" spans="1:11" x14ac:dyDescent="0.25">
      <c r="A53" s="8" t="s">
        <v>4</v>
      </c>
      <c r="B53" s="8" t="s">
        <v>51</v>
      </c>
      <c r="C53" t="str">
        <f t="shared" si="0"/>
        <v>Smallwork Canvas Edition</v>
      </c>
      <c r="D53" s="8" t="s">
        <v>83</v>
      </c>
      <c r="E53" s="28">
        <v>39904</v>
      </c>
      <c r="F53" s="7">
        <v>195</v>
      </c>
      <c r="G53" s="7">
        <v>225</v>
      </c>
      <c r="H53" s="29">
        <f>Collection[[#This Row],[Paid]]/Collection[[#This Row],[Issue Price]]</f>
        <v>1.1538461538461537</v>
      </c>
      <c r="I53" s="7">
        <v>395</v>
      </c>
      <c r="J53" s="29">
        <f t="shared" si="1"/>
        <v>1.0256410256410255</v>
      </c>
      <c r="K53" t="str">
        <f t="shared" si="2"/>
        <v>Same as Issue</v>
      </c>
    </row>
    <row r="54" spans="1:11" x14ac:dyDescent="0.25">
      <c r="A54" s="8" t="s">
        <v>40</v>
      </c>
      <c r="B54" s="8" t="s">
        <v>51</v>
      </c>
      <c r="C54" t="str">
        <f t="shared" si="0"/>
        <v>Smallwork Canvas Edition</v>
      </c>
      <c r="D54" s="8" t="s">
        <v>83</v>
      </c>
      <c r="E54" s="28">
        <v>40603</v>
      </c>
      <c r="F54" s="7">
        <v>225</v>
      </c>
      <c r="G54" s="7">
        <v>250</v>
      </c>
      <c r="H54" s="29">
        <f>Collection[[#This Row],[Paid]]/Collection[[#This Row],[Issue Price]]</f>
        <v>1.1111111111111112</v>
      </c>
      <c r="I54" s="7">
        <v>325</v>
      </c>
      <c r="J54" s="29">
        <f t="shared" si="1"/>
        <v>0.44444444444444442</v>
      </c>
      <c r="K54" t="str">
        <f t="shared" si="2"/>
        <v>Same as Issue</v>
      </c>
    </row>
    <row r="55" spans="1:11" x14ac:dyDescent="0.25">
      <c r="A55" s="31" t="s">
        <v>85</v>
      </c>
      <c r="B55" s="31"/>
      <c r="D55" s="31"/>
      <c r="E55" s="34"/>
      <c r="F55" s="32">
        <f>SUBTOTAL(109,Collection[Issue Price])</f>
        <v>12285</v>
      </c>
      <c r="G55" s="32">
        <f>SUBTOTAL(109,Collection[Paid])</f>
        <v>13535</v>
      </c>
      <c r="H55" s="35"/>
      <c r="I55" s="32">
        <f>SUBTOTAL(109,Collection[Current Value])</f>
        <v>22573</v>
      </c>
      <c r="J55" s="35"/>
    </row>
  </sheetData>
  <sortState xmlns:xlrd2="http://schemas.microsoft.com/office/spreadsheetml/2017/richdata2" ref="A9:K54">
    <sortCondition ref="E9:E54"/>
  </sortState>
  <mergeCells count="5">
    <mergeCell ref="G2:H2"/>
    <mergeCell ref="G3:H3"/>
    <mergeCell ref="G4:H4"/>
    <mergeCell ref="G5:H5"/>
    <mergeCell ref="A1:A6"/>
  </mergeCells>
  <conditionalFormatting sqref="J9:J54">
    <cfRule type="cellIs" dxfId="21" priority="1" operator="greaterThan">
      <formula>2</formula>
    </cfRule>
  </conditionalFormatting>
  <pageMargins left="0.2" right="0.2" top="0.5" bottom="0.5" header="0.3" footer="0.3"/>
  <pageSetup paperSize="5" orientation="landscape" horizontalDpi="4294967293" verticalDpi="200" r:id="rId1"/>
  <headerFooter>
    <oddFooter>&amp;C&amp;A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644C-9B37-42A6-A8A5-9719F339E3D8}">
  <dimension ref="A1:B6"/>
  <sheetViews>
    <sheetView workbookViewId="0">
      <selection activeCell="I13" sqref="I13"/>
    </sheetView>
  </sheetViews>
  <sheetFormatPr defaultColWidth="8.85546875" defaultRowHeight="15" x14ac:dyDescent="0.25"/>
  <cols>
    <col min="1" max="1" width="24.85546875" customWidth="1"/>
    <col min="2" max="2" width="12.42578125" customWidth="1"/>
  </cols>
  <sheetData>
    <row r="1" spans="1:2" x14ac:dyDescent="0.25">
      <c r="A1" s="9" t="s">
        <v>64</v>
      </c>
    </row>
    <row r="2" spans="1:2" x14ac:dyDescent="0.25">
      <c r="A2" s="8" t="s">
        <v>65</v>
      </c>
      <c r="B2" s="12">
        <v>4800</v>
      </c>
    </row>
    <row r="3" spans="1:2" x14ac:dyDescent="0.25">
      <c r="A3" s="8" t="s">
        <v>66</v>
      </c>
      <c r="B3" s="13">
        <v>6.5000000000000002E-2</v>
      </c>
    </row>
    <row r="4" spans="1:2" x14ac:dyDescent="0.25">
      <c r="A4" s="8" t="s">
        <v>67</v>
      </c>
      <c r="B4" s="14">
        <v>3</v>
      </c>
    </row>
    <row r="5" spans="1:2" x14ac:dyDescent="0.25">
      <c r="A5" s="8" t="s">
        <v>84</v>
      </c>
      <c r="B5" s="14">
        <v>12</v>
      </c>
    </row>
    <row r="6" spans="1:2" ht="15.75" x14ac:dyDescent="0.25">
      <c r="A6" s="8" t="s">
        <v>68</v>
      </c>
      <c r="B6" s="30">
        <f>PMT(B3/12,B4*B5,-B2)</f>
        <v>147.11521380724696</v>
      </c>
    </row>
  </sheetData>
  <printOptions horizontalCentered="1"/>
  <pageMargins left="0.7" right="0.7" top="2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2009-07-03T02:25:05Z</outs:dateTime>
      <outs:isPinned>true</outs:isPinned>
    </outs:relatedDate>
    <outs:relatedDate>
      <outs:type>2</outs:type>
      <outs:displayName>Created</outs:displayName>
      <outs:dateTime>2009-06-10T22:46:19Z</outs:dateTime>
      <outs:isPinned>true</outs:isPinned>
    </outs:relatedDate>
    <outs:relatedDate>
      <outs:type>4</outs:type>
      <outs:displayName>Last Printed</outs:displayName>
      <outs:dateTime/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Exploring Series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Keith Mulbery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2.xml><?xml version="1.0" encoding="utf-8"?>
<project>
  <id>ZjU99QQyUpICwA4jUGlDSKXT+E81D/DX0ZD3Ui2w8Ws=-~FzIeoO0VlIEXbzbxj3BHfw==</id>
</project>
</file>

<file path=customXml/itemProps1.xml><?xml version="1.0" encoding="utf-8"?>
<ds:datastoreItem xmlns:ds="http://schemas.openxmlformats.org/officeDocument/2006/customXml" ds:itemID="{5C34645E-D36C-474E-BC8F-8BCFEEA15D22}">
  <ds:schemaRefs>
    <ds:schemaRef ds:uri="http://schemas.microsoft.com/office/2009/outspace/metadata"/>
  </ds:schemaRefs>
</ds:datastoreItem>
</file>

<file path=customXml/itemProps2.xml><?xml version="1.0" encoding="utf-8"?>
<ds:datastoreItem xmlns:ds="http://schemas.openxmlformats.org/officeDocument/2006/customXml" ds:itemID="{CABA7C41-FCD0-2E4D-9EF9-2986E978208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Christensen</vt:lpstr>
      <vt:lpstr>Purchase</vt:lpstr>
      <vt:lpstr>Current Values</vt:lpstr>
      <vt:lpstr>Christensen!Print_Titles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2009-06-10T22:46:19Z</dcterms:created>
  <dcterms:modified xsi:type="dcterms:W3CDTF">2021-03-01T04:12:19Z</dcterms:modified>
</cp:coreProperties>
</file>