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8" i="1" l="1"/>
  <c r="G68" i="1"/>
  <c r="G87" i="1"/>
  <c r="G85" i="1"/>
  <c r="G84" i="1"/>
  <c r="G81" i="1"/>
  <c r="G80" i="1"/>
  <c r="G76" i="1"/>
  <c r="G70" i="1"/>
  <c r="E7" i="2"/>
  <c r="G75" i="1"/>
  <c r="G65" i="1"/>
  <c r="G66" i="1"/>
  <c r="C84" i="1"/>
  <c r="C83" i="1"/>
  <c r="C82" i="1"/>
  <c r="C81" i="1"/>
  <c r="C80" i="1"/>
  <c r="B24" i="2"/>
  <c r="B23" i="2"/>
  <c r="B25" i="2" s="1"/>
  <c r="B20" i="2"/>
  <c r="B21" i="2" s="1"/>
  <c r="C78" i="1" s="1"/>
  <c r="G63" i="1" s="1"/>
  <c r="E15" i="2"/>
  <c r="B16" i="2"/>
  <c r="C77" i="1" s="1"/>
  <c r="B15" i="2"/>
  <c r="E10" i="2"/>
  <c r="E12" i="2" s="1"/>
  <c r="C75" i="1" s="1"/>
  <c r="C76" i="1"/>
  <c r="B12" i="2"/>
  <c r="E5" i="2"/>
  <c r="E6" i="2" s="1"/>
  <c r="C70" i="1" s="1"/>
  <c r="E4" i="2"/>
  <c r="B5" i="2"/>
  <c r="C68" i="1" s="1"/>
  <c r="C72" i="1" s="1"/>
  <c r="C66" i="1"/>
  <c r="C65" i="1"/>
  <c r="C36" i="1"/>
  <c r="B36" i="1"/>
  <c r="B17" i="2" l="1"/>
  <c r="B26" i="2"/>
  <c r="C79" i="1" s="1"/>
  <c r="C73" i="1" s="1"/>
  <c r="C86" i="1" s="1"/>
  <c r="G77" i="1" s="1"/>
  <c r="G89" i="1" s="1"/>
  <c r="G64" i="1" l="1"/>
  <c r="G73" i="1" s="1"/>
</calcChain>
</file>

<file path=xl/sharedStrings.xml><?xml version="1.0" encoding="utf-8"?>
<sst xmlns="http://schemas.openxmlformats.org/spreadsheetml/2006/main" count="134" uniqueCount="121">
  <si>
    <t>Ordinary Shares (€1 each)</t>
  </si>
  <si>
    <t>Sales</t>
  </si>
  <si>
    <t>Sales Returns</t>
  </si>
  <si>
    <t xml:space="preserve">Premises at Cost </t>
  </si>
  <si>
    <t>Accumulated Depreciation Premises</t>
  </si>
  <si>
    <t>Discount Received</t>
  </si>
  <si>
    <t>Debtors</t>
  </si>
  <si>
    <t>Creditors</t>
  </si>
  <si>
    <t xml:space="preserve">Motor Vehicles at Cost </t>
  </si>
  <si>
    <t>Accumulated Depreciation Motor Vehicles</t>
  </si>
  <si>
    <t>Purchases</t>
  </si>
  <si>
    <t>Bank</t>
  </si>
  <si>
    <t>Stock (01/01/20)</t>
  </si>
  <si>
    <t>Salaries &amp; Wages</t>
  </si>
  <si>
    <t>Advertising</t>
  </si>
  <si>
    <t>Provision for Bad Debts</t>
  </si>
  <si>
    <t>Bank Charges</t>
  </si>
  <si>
    <t>Light &amp; Heat</t>
  </si>
  <si>
    <t>12% Debentures</t>
  </si>
  <si>
    <t>Insurance on Motor Vehicles</t>
  </si>
  <si>
    <t>General Expenses</t>
  </si>
  <si>
    <t>Goodwill</t>
  </si>
  <si>
    <t>Carriage In</t>
  </si>
  <si>
    <t xml:space="preserve">Rent </t>
  </si>
  <si>
    <t>Bills Receivable/Payable</t>
  </si>
  <si>
    <t>Cash</t>
  </si>
  <si>
    <t>Bank Term Loan</t>
  </si>
  <si>
    <t>Debenture Interest Paid</t>
  </si>
  <si>
    <t>Share Premium Account</t>
  </si>
  <si>
    <t>10% Investments</t>
  </si>
  <si>
    <t>DR</t>
  </si>
  <si>
    <t>CR</t>
  </si>
  <si>
    <r>
      <t xml:space="preserve">The following trial balance was extracted from the books of </t>
    </r>
    <r>
      <rPr>
        <b/>
        <sz val="14"/>
        <color theme="1"/>
        <rFont val="Calibri"/>
        <family val="2"/>
        <scheme val="minor"/>
      </rPr>
      <t>OLLIE LTD</t>
    </r>
    <r>
      <rPr>
        <sz val="14"/>
        <color theme="1"/>
        <rFont val="Calibri"/>
        <family val="2"/>
        <scheme val="minor"/>
      </rPr>
      <t xml:space="preserve"> as at </t>
    </r>
    <r>
      <rPr>
        <b/>
        <sz val="14"/>
        <color theme="1"/>
        <rFont val="Calibri"/>
        <family val="2"/>
        <scheme val="minor"/>
      </rPr>
      <t>December 31</t>
    </r>
    <r>
      <rPr>
        <b/>
        <vertAlign val="superscript"/>
        <sz val="14"/>
        <color theme="1"/>
        <rFont val="Calibri"/>
        <family val="2"/>
        <scheme val="minor"/>
      </rPr>
      <t>st</t>
    </r>
    <r>
      <rPr>
        <b/>
        <sz val="14"/>
        <color theme="1"/>
        <rFont val="Calibri"/>
        <family val="2"/>
        <scheme val="minor"/>
      </rPr>
      <t xml:space="preserve"> 2020.</t>
    </r>
    <r>
      <rPr>
        <sz val="14"/>
        <color theme="1"/>
        <rFont val="Calibri"/>
        <family val="2"/>
        <scheme val="minor"/>
      </rPr>
      <t xml:space="preserve">  </t>
    </r>
  </si>
  <si>
    <r>
      <t xml:space="preserve">The company has an </t>
    </r>
    <r>
      <rPr>
        <b/>
        <sz val="14"/>
        <color theme="1"/>
        <rFont val="Calibri"/>
        <family val="2"/>
        <scheme val="minor"/>
      </rPr>
      <t>Authorised Share Capita</t>
    </r>
    <r>
      <rPr>
        <sz val="14"/>
        <color theme="1"/>
        <rFont val="Calibri"/>
        <family val="2"/>
        <scheme val="minor"/>
      </rPr>
      <t>l of 600,000 €1 Ordinary Shares at €1 each.</t>
    </r>
  </si>
  <si>
    <t>Profit &amp; Loss Account Balance – Jan1st 2020</t>
  </si>
  <si>
    <t>(a)            Stock on 31/12/2020 is valued at €90,000 Cost Price.  The market value of this stock is €100,000.</t>
  </si>
  <si>
    <t>(c)            Advertising Prepaid €1,000.</t>
  </si>
  <si>
    <t>(d)            Rent Due €600.</t>
  </si>
  <si>
    <t>(e)            Calculate the debenture interest due on the debenture loan.</t>
  </si>
  <si>
    <t>(f)             Calculate if there is any investment income due.</t>
  </si>
  <si>
    <t>(g)            Depreciation is to be provided as follows:</t>
  </si>
  <si>
    <t>·       Premises at 2% of cost</t>
  </si>
  <si>
    <t>·       Motor Vehicles at 20% p.a. reducing balance method.</t>
  </si>
  <si>
    <t xml:space="preserve">(b)            Debtors include an amount of €5,000 since found to be bad.  No entries have been made in the books for this.  </t>
  </si>
  <si>
    <t>The Bad Debt Provision is to be changed to 5% of Debtors.</t>
  </si>
  <si>
    <t xml:space="preserve">REQUIRED: A Trading and Profit and Loss Account for the year ended 31 Dec 2020 and a Balance Sheet as on that date.  </t>
  </si>
  <si>
    <t>Please show the workings of part (a) to (g) as notes to the Financial Statements.</t>
  </si>
  <si>
    <t>Trading Profit and Loss Account for the year ended 31 Dec 2020</t>
  </si>
  <si>
    <t>Cost of Sales</t>
  </si>
  <si>
    <t xml:space="preserve"> Sales Returns </t>
  </si>
  <si>
    <t>Opening Stock</t>
  </si>
  <si>
    <t>Gross Profit</t>
  </si>
  <si>
    <t xml:space="preserve">Closing Stock at Cost </t>
  </si>
  <si>
    <t xml:space="preserve">Other Incomes </t>
  </si>
  <si>
    <t>Investment Income (Note F)</t>
  </si>
  <si>
    <t>Gross Operating Income</t>
  </si>
  <si>
    <t>Expenses</t>
  </si>
  <si>
    <t>Provision for Bad Debts Adjustment (Note B)</t>
  </si>
  <si>
    <t xml:space="preserve">Bad Debts </t>
  </si>
  <si>
    <t>Rent Expense (Note D)</t>
  </si>
  <si>
    <t xml:space="preserve">Notes to the Financial Statements </t>
  </si>
  <si>
    <t>Note A</t>
  </si>
  <si>
    <t xml:space="preserve">Cost Price </t>
  </si>
  <si>
    <t xml:space="preserve">Market Price </t>
  </si>
  <si>
    <t>Revaluation Gain</t>
  </si>
  <si>
    <t xml:space="preserve">Revaluation Gain </t>
  </si>
  <si>
    <t>Note B</t>
  </si>
  <si>
    <t xml:space="preserve">Provision for doubtful debts beginning </t>
  </si>
  <si>
    <t xml:space="preserve">Net Debtors </t>
  </si>
  <si>
    <t xml:space="preserve">Provision for doubtful debts end  </t>
  </si>
  <si>
    <t>Provision for doubtful debts adjustment</t>
  </si>
  <si>
    <t>Note C</t>
  </si>
  <si>
    <t xml:space="preserve">Advertising </t>
  </si>
  <si>
    <t xml:space="preserve">Prepaid Advertising </t>
  </si>
  <si>
    <t xml:space="preserve">Advertising Expense </t>
  </si>
  <si>
    <t>Advertising Expense (Note C)</t>
  </si>
  <si>
    <t>Note D</t>
  </si>
  <si>
    <t xml:space="preserve">Rent Paid </t>
  </si>
  <si>
    <t>Rent Due (Accrued)</t>
  </si>
  <si>
    <t>Rent Expense</t>
  </si>
  <si>
    <t>NOTE E</t>
  </si>
  <si>
    <t xml:space="preserve">Debenture Interest Paid </t>
  </si>
  <si>
    <t xml:space="preserve">Debenture Interest  </t>
  </si>
  <si>
    <t xml:space="preserve">Debenture Interest Due </t>
  </si>
  <si>
    <t xml:space="preserve">Debenture Interest Expense </t>
  </si>
  <si>
    <t>Note F</t>
  </si>
  <si>
    <t>Investment Income</t>
  </si>
  <si>
    <t>NOTE G</t>
  </si>
  <si>
    <t xml:space="preserve">Premises at cost </t>
  </si>
  <si>
    <t xml:space="preserve">Depreciation on Premises </t>
  </si>
  <si>
    <t>Vehicles at cost</t>
  </si>
  <si>
    <t xml:space="preserve">Accumulated Depreciation on Vehicles </t>
  </si>
  <si>
    <t xml:space="preserve">Net Vehicle Cost </t>
  </si>
  <si>
    <t>Depreciation on Vehicles</t>
  </si>
  <si>
    <t>Depreciation on Premises</t>
  </si>
  <si>
    <t xml:space="preserve">Depreciation on Vehicles </t>
  </si>
  <si>
    <t>Insurance</t>
  </si>
  <si>
    <t xml:space="preserve">Net Profit/Loss </t>
  </si>
  <si>
    <t>Balance Sheet as at 31 Dec 2020</t>
  </si>
  <si>
    <t>ASSETS</t>
  </si>
  <si>
    <t>Non-Current Assets</t>
  </si>
  <si>
    <t>Premises</t>
  </si>
  <si>
    <t xml:space="preserve">Motor Vehicles </t>
  </si>
  <si>
    <t xml:space="preserve">10% Investments </t>
  </si>
  <si>
    <t>Stock</t>
  </si>
  <si>
    <t xml:space="preserve">Bills Receivable </t>
  </si>
  <si>
    <t>Current Assets</t>
  </si>
  <si>
    <t xml:space="preserve">Total Assets </t>
  </si>
  <si>
    <t xml:space="preserve">EQUITY AND LIABILITIES </t>
  </si>
  <si>
    <t xml:space="preserve">Ordinary Shares </t>
  </si>
  <si>
    <t>Closing Debtors</t>
  </si>
  <si>
    <t>Share Premium</t>
  </si>
  <si>
    <t xml:space="preserve">Prepaid Advertising  </t>
  </si>
  <si>
    <t>Retained Earnings</t>
  </si>
  <si>
    <t xml:space="preserve">Non-Current Liabilities </t>
  </si>
  <si>
    <t>Current Liabilities</t>
  </si>
  <si>
    <t xml:space="preserve">Creditors </t>
  </si>
  <si>
    <t>Bills Payable</t>
  </si>
  <si>
    <t xml:space="preserve">Rent Due </t>
  </si>
  <si>
    <t xml:space="preserve">Total Equity and Liabilities </t>
  </si>
  <si>
    <t>Bank Overdraft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</si>
</sst>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;[Red]\-&quot;€&quot;#,##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1" xfId="0" applyNumberFormat="1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3" fontId="1" fillId="0" borderId="5" xfId="0" applyNumberFormat="1" applyFont="1" applyBorder="1"/>
    <xf numFmtId="0" fontId="1" fillId="0" borderId="5" xfId="0" applyFont="1" applyBorder="1"/>
    <xf numFmtId="3" fontId="1" fillId="0" borderId="6" xfId="0" applyNumberFormat="1" applyFont="1" applyBorder="1"/>
    <xf numFmtId="3" fontId="1" fillId="0" borderId="4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0" fillId="0" borderId="0" xfId="0" applyAlignme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3" fontId="0" fillId="0" borderId="12" xfId="0" applyNumberFormat="1" applyBorder="1"/>
    <xf numFmtId="3" fontId="0" fillId="0" borderId="14" xfId="0" applyNumberFormat="1" applyBorder="1"/>
    <xf numFmtId="3" fontId="1" fillId="0" borderId="0" xfId="0" applyNumberFormat="1" applyFont="1"/>
    <xf numFmtId="0" fontId="0" fillId="0" borderId="11" xfId="0" applyBorder="1" applyAlignment="1"/>
    <xf numFmtId="3" fontId="0" fillId="0" borderId="12" xfId="0" applyNumberFormat="1" applyBorder="1" applyAlignment="1"/>
    <xf numFmtId="0" fontId="0" fillId="0" borderId="11" xfId="0" applyFill="1" applyBorder="1" applyAlignment="1"/>
    <xf numFmtId="0" fontId="2" fillId="0" borderId="8" xfId="0" applyFont="1" applyBorder="1"/>
    <xf numFmtId="0" fontId="1" fillId="0" borderId="8" xfId="0" applyFont="1" applyBorder="1"/>
    <xf numFmtId="3" fontId="1" fillId="0" borderId="0" xfId="0" applyNumberFormat="1" applyFont="1" applyBorder="1"/>
    <xf numFmtId="0" fontId="1" fillId="0" borderId="19" xfId="0" applyFont="1" applyBorder="1"/>
    <xf numFmtId="3" fontId="1" fillId="0" borderId="19" xfId="0" applyNumberFormat="1" applyFont="1" applyBorder="1"/>
    <xf numFmtId="0" fontId="2" fillId="0" borderId="0" xfId="0" applyFont="1" applyAlignment="1"/>
    <xf numFmtId="0" fontId="0" fillId="0" borderId="13" xfId="0" applyFill="1" applyBorder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="80" zoomScaleNormal="80" workbookViewId="0">
      <selection activeCell="F35" sqref="F35"/>
    </sheetView>
  </sheetViews>
  <sheetFormatPr defaultColWidth="8.88671875" defaultRowHeight="18" x14ac:dyDescent="0.35"/>
  <cols>
    <col min="1" max="1" width="50.5546875" style="1" customWidth="1"/>
    <col min="2" max="2" width="20.109375" style="1" customWidth="1"/>
    <col min="3" max="3" width="18.6640625" style="1" customWidth="1"/>
    <col min="4" max="5" width="8.88671875" style="1"/>
    <col min="6" max="6" width="33.5546875" style="1" customWidth="1"/>
    <col min="7" max="8" width="21.44140625" style="1" customWidth="1"/>
    <col min="9" max="16384" width="8.88671875" style="1"/>
  </cols>
  <sheetData>
    <row r="1" spans="1:3" ht="19.8" x14ac:dyDescent="0.35">
      <c r="A1" s="5" t="s">
        <v>32</v>
      </c>
    </row>
    <row r="2" spans="1:3" x14ac:dyDescent="0.35">
      <c r="A2" s="1" t="s">
        <v>33</v>
      </c>
    </row>
    <row r="4" spans="1:3" s="3" customFormat="1" x14ac:dyDescent="0.35">
      <c r="B4" s="6" t="s">
        <v>30</v>
      </c>
      <c r="C4" s="7" t="s">
        <v>31</v>
      </c>
    </row>
    <row r="5" spans="1:3" x14ac:dyDescent="0.35">
      <c r="A5" s="1" t="s">
        <v>0</v>
      </c>
      <c r="B5" s="8"/>
      <c r="C5" s="12">
        <v>500000</v>
      </c>
    </row>
    <row r="6" spans="1:3" x14ac:dyDescent="0.35">
      <c r="A6" s="1" t="s">
        <v>34</v>
      </c>
      <c r="B6" s="9">
        <v>45733</v>
      </c>
      <c r="C6" s="10"/>
    </row>
    <row r="7" spans="1:3" x14ac:dyDescent="0.35">
      <c r="A7" s="1" t="s">
        <v>1</v>
      </c>
      <c r="B7" s="10"/>
      <c r="C7" s="9">
        <v>900000</v>
      </c>
    </row>
    <row r="8" spans="1:3" x14ac:dyDescent="0.35">
      <c r="A8" s="1" t="s">
        <v>2</v>
      </c>
      <c r="B8" s="9">
        <v>7500</v>
      </c>
      <c r="C8" s="10"/>
    </row>
    <row r="9" spans="1:3" x14ac:dyDescent="0.35">
      <c r="A9" s="1" t="s">
        <v>3</v>
      </c>
      <c r="B9" s="9">
        <v>540000</v>
      </c>
      <c r="C9" s="10"/>
    </row>
    <row r="10" spans="1:3" x14ac:dyDescent="0.35">
      <c r="A10" s="1" t="s">
        <v>4</v>
      </c>
      <c r="B10" s="10"/>
      <c r="C10" s="9">
        <v>54000</v>
      </c>
    </row>
    <row r="11" spans="1:3" x14ac:dyDescent="0.35">
      <c r="A11" s="1" t="s">
        <v>5</v>
      </c>
      <c r="B11" s="10"/>
      <c r="C11" s="9">
        <v>7000</v>
      </c>
    </row>
    <row r="12" spans="1:3" x14ac:dyDescent="0.35">
      <c r="A12" s="1" t="s">
        <v>6</v>
      </c>
      <c r="B12" s="9">
        <v>75000</v>
      </c>
      <c r="C12" s="10"/>
    </row>
    <row r="13" spans="1:3" x14ac:dyDescent="0.35">
      <c r="A13" s="1" t="s">
        <v>7</v>
      </c>
      <c r="B13" s="10"/>
      <c r="C13" s="9">
        <v>45000</v>
      </c>
    </row>
    <row r="14" spans="1:3" x14ac:dyDescent="0.35">
      <c r="A14" s="1" t="s">
        <v>8</v>
      </c>
      <c r="B14" s="9">
        <v>100000</v>
      </c>
      <c r="C14" s="10"/>
    </row>
    <row r="15" spans="1:3" x14ac:dyDescent="0.35">
      <c r="A15" s="1" t="s">
        <v>9</v>
      </c>
      <c r="B15" s="10"/>
      <c r="C15" s="9">
        <v>20000</v>
      </c>
    </row>
    <row r="16" spans="1:3" x14ac:dyDescent="0.35">
      <c r="A16" s="1" t="s">
        <v>10</v>
      </c>
      <c r="B16" s="9">
        <v>550000</v>
      </c>
      <c r="C16" s="10"/>
    </row>
    <row r="17" spans="1:3" x14ac:dyDescent="0.35">
      <c r="A17" s="1" t="s">
        <v>11</v>
      </c>
      <c r="B17" s="10"/>
      <c r="C17" s="9">
        <v>18500</v>
      </c>
    </row>
    <row r="18" spans="1:3" x14ac:dyDescent="0.35">
      <c r="A18" s="1" t="s">
        <v>12</v>
      </c>
      <c r="B18" s="9">
        <v>75000</v>
      </c>
      <c r="C18" s="10"/>
    </row>
    <row r="19" spans="1:3" x14ac:dyDescent="0.35">
      <c r="A19" s="1" t="s">
        <v>13</v>
      </c>
      <c r="B19" s="9">
        <v>72500</v>
      </c>
      <c r="C19" s="10"/>
    </row>
    <row r="20" spans="1:3" x14ac:dyDescent="0.35">
      <c r="A20" s="1" t="s">
        <v>14</v>
      </c>
      <c r="B20" s="9">
        <v>21250</v>
      </c>
      <c r="C20" s="10"/>
    </row>
    <row r="21" spans="1:3" x14ac:dyDescent="0.35">
      <c r="A21" s="1" t="s">
        <v>15</v>
      </c>
      <c r="B21" s="10"/>
      <c r="C21" s="9">
        <v>4000</v>
      </c>
    </row>
    <row r="22" spans="1:3" x14ac:dyDescent="0.35">
      <c r="A22" s="1" t="s">
        <v>16</v>
      </c>
      <c r="B22" s="9">
        <v>1547</v>
      </c>
      <c r="C22" s="10"/>
    </row>
    <row r="23" spans="1:3" x14ac:dyDescent="0.35">
      <c r="A23" s="1" t="s">
        <v>17</v>
      </c>
      <c r="B23" s="9">
        <v>32700</v>
      </c>
      <c r="C23" s="10"/>
    </row>
    <row r="24" spans="1:3" x14ac:dyDescent="0.35">
      <c r="A24" s="1" t="s">
        <v>18</v>
      </c>
      <c r="B24" s="10"/>
      <c r="C24" s="9">
        <v>140000</v>
      </c>
    </row>
    <row r="25" spans="1:3" x14ac:dyDescent="0.35">
      <c r="A25" s="1" t="s">
        <v>19</v>
      </c>
      <c r="B25" s="9">
        <v>20600</v>
      </c>
      <c r="C25" s="10"/>
    </row>
    <row r="26" spans="1:3" x14ac:dyDescent="0.35">
      <c r="A26" s="1" t="s">
        <v>20</v>
      </c>
      <c r="B26" s="9">
        <v>14450</v>
      </c>
      <c r="C26" s="10"/>
    </row>
    <row r="27" spans="1:3" x14ac:dyDescent="0.35">
      <c r="A27" s="1" t="s">
        <v>21</v>
      </c>
      <c r="B27" s="9">
        <v>20000</v>
      </c>
      <c r="C27" s="10"/>
    </row>
    <row r="28" spans="1:3" x14ac:dyDescent="0.35">
      <c r="A28" s="1" t="s">
        <v>22</v>
      </c>
      <c r="B28" s="9">
        <v>1000</v>
      </c>
      <c r="C28" s="10"/>
    </row>
    <row r="29" spans="1:3" x14ac:dyDescent="0.35">
      <c r="A29" s="1" t="s">
        <v>23</v>
      </c>
      <c r="B29" s="9">
        <v>79900</v>
      </c>
      <c r="C29" s="10"/>
    </row>
    <row r="30" spans="1:3" x14ac:dyDescent="0.35">
      <c r="A30" s="1" t="s">
        <v>24</v>
      </c>
      <c r="B30" s="9">
        <v>6000</v>
      </c>
      <c r="C30" s="9">
        <v>7000</v>
      </c>
    </row>
    <row r="31" spans="1:3" x14ac:dyDescent="0.35">
      <c r="A31" s="1" t="s">
        <v>25</v>
      </c>
      <c r="B31" s="9">
        <v>2320</v>
      </c>
      <c r="C31" s="10"/>
    </row>
    <row r="32" spans="1:3" x14ac:dyDescent="0.35">
      <c r="A32" s="1" t="s">
        <v>26</v>
      </c>
      <c r="B32" s="10"/>
      <c r="C32" s="9">
        <v>26000</v>
      </c>
    </row>
    <row r="33" spans="1:3" x14ac:dyDescent="0.35">
      <c r="A33" s="1" t="s">
        <v>27</v>
      </c>
      <c r="B33" s="9">
        <v>6000</v>
      </c>
      <c r="C33" s="10"/>
    </row>
    <row r="34" spans="1:3" x14ac:dyDescent="0.35">
      <c r="A34" s="1" t="s">
        <v>28</v>
      </c>
      <c r="B34" s="10"/>
      <c r="C34" s="9">
        <v>30000</v>
      </c>
    </row>
    <row r="35" spans="1:3" x14ac:dyDescent="0.35">
      <c r="A35" s="1" t="s">
        <v>29</v>
      </c>
      <c r="B35" s="11">
        <v>80000</v>
      </c>
      <c r="C35" s="13"/>
    </row>
    <row r="36" spans="1:3" ht="18.600000000000001" thickBot="1" x14ac:dyDescent="0.4">
      <c r="B36" s="4">
        <f>SUM(B5:B35)</f>
        <v>1751500</v>
      </c>
      <c r="C36" s="4">
        <f>SUM(C5:C35)</f>
        <v>1751500</v>
      </c>
    </row>
    <row r="37" spans="1:3" ht="18.600000000000001" thickTop="1" x14ac:dyDescent="0.35"/>
    <row r="38" spans="1:3" x14ac:dyDescent="0.35">
      <c r="A38" s="1" t="s">
        <v>35</v>
      </c>
    </row>
    <row r="40" spans="1:3" x14ac:dyDescent="0.35">
      <c r="A40" s="1" t="s">
        <v>43</v>
      </c>
    </row>
    <row r="41" spans="1:3" x14ac:dyDescent="0.35">
      <c r="A41" s="1" t="s">
        <v>44</v>
      </c>
    </row>
    <row r="42" spans="1:3" x14ac:dyDescent="0.35">
      <c r="A42" s="1" t="s">
        <v>36</v>
      </c>
    </row>
    <row r="44" spans="1:3" x14ac:dyDescent="0.35">
      <c r="A44" s="1" t="s">
        <v>37</v>
      </c>
    </row>
    <row r="46" spans="1:3" x14ac:dyDescent="0.35">
      <c r="A46" s="1" t="s">
        <v>38</v>
      </c>
    </row>
    <row r="48" spans="1:3" x14ac:dyDescent="0.35">
      <c r="A48" s="1" t="s">
        <v>39</v>
      </c>
    </row>
    <row r="50" spans="1:8" x14ac:dyDescent="0.35">
      <c r="A50" s="1" t="s">
        <v>40</v>
      </c>
    </row>
    <row r="51" spans="1:8" x14ac:dyDescent="0.35">
      <c r="A51" s="1" t="s">
        <v>41</v>
      </c>
    </row>
    <row r="52" spans="1:8" x14ac:dyDescent="0.35">
      <c r="A52" s="1" t="s">
        <v>42</v>
      </c>
    </row>
    <row r="56" spans="1:8" x14ac:dyDescent="0.35">
      <c r="A56" s="2" t="s">
        <v>45</v>
      </c>
      <c r="B56" s="2"/>
      <c r="C56" s="2"/>
      <c r="D56" s="2"/>
      <c r="E56" s="2"/>
      <c r="F56" s="2"/>
      <c r="G56" s="2"/>
      <c r="H56" s="2"/>
    </row>
    <row r="57" spans="1:8" x14ac:dyDescent="0.35">
      <c r="A57" s="2" t="s">
        <v>46</v>
      </c>
      <c r="B57" s="2"/>
      <c r="C57" s="2"/>
      <c r="D57" s="2"/>
      <c r="E57" s="2"/>
      <c r="F57" s="2"/>
      <c r="G57" s="2"/>
      <c r="H57" s="2"/>
    </row>
    <row r="59" spans="1:8" x14ac:dyDescent="0.35">
      <c r="A59" s="37" t="s">
        <v>47</v>
      </c>
      <c r="B59" s="37"/>
      <c r="C59" s="37"/>
      <c r="F59" s="37" t="s">
        <v>98</v>
      </c>
      <c r="G59" s="37"/>
      <c r="H59" s="34"/>
    </row>
    <row r="60" spans="1:8" x14ac:dyDescent="0.35">
      <c r="A60" s="1" t="s">
        <v>1</v>
      </c>
      <c r="C60" s="1">
        <v>900000</v>
      </c>
      <c r="G60" s="3"/>
      <c r="H60" s="3"/>
    </row>
    <row r="61" spans="1:8" x14ac:dyDescent="0.35">
      <c r="A61" s="1" t="s">
        <v>49</v>
      </c>
      <c r="C61" s="1">
        <v>-7500</v>
      </c>
      <c r="F61" s="2" t="s">
        <v>99</v>
      </c>
    </row>
    <row r="62" spans="1:8" x14ac:dyDescent="0.35">
      <c r="A62" s="15" t="s">
        <v>50</v>
      </c>
      <c r="B62" s="15">
        <v>75000</v>
      </c>
      <c r="C62" s="15"/>
      <c r="F62" s="2" t="s">
        <v>100</v>
      </c>
    </row>
    <row r="63" spans="1:8" x14ac:dyDescent="0.35">
      <c r="A63" s="15" t="s">
        <v>10</v>
      </c>
      <c r="B63" s="15">
        <v>550000</v>
      </c>
      <c r="C63" s="15"/>
      <c r="F63" s="1" t="s">
        <v>101</v>
      </c>
      <c r="G63" s="25">
        <f>B9-C10-C78</f>
        <v>475200</v>
      </c>
    </row>
    <row r="64" spans="1:8" x14ac:dyDescent="0.35">
      <c r="A64" s="1" t="s">
        <v>52</v>
      </c>
      <c r="B64" s="1">
        <v>-90000</v>
      </c>
      <c r="F64" s="1" t="s">
        <v>102</v>
      </c>
      <c r="G64" s="25">
        <f>Notes!B25-Notes!B26</f>
        <v>64000</v>
      </c>
    </row>
    <row r="65" spans="1:7" x14ac:dyDescent="0.35">
      <c r="A65" s="14" t="s">
        <v>48</v>
      </c>
      <c r="B65" s="14"/>
      <c r="C65" s="14">
        <f>-SUM(B62:B64)</f>
        <v>-535000</v>
      </c>
      <c r="F65" s="1" t="s">
        <v>103</v>
      </c>
      <c r="G65" s="25">
        <f>B35</f>
        <v>80000</v>
      </c>
    </row>
    <row r="66" spans="1:7" x14ac:dyDescent="0.35">
      <c r="A66" s="2" t="s">
        <v>51</v>
      </c>
      <c r="C66" s="2">
        <f>SUM(C60:C65)</f>
        <v>357500</v>
      </c>
      <c r="F66" s="1" t="s">
        <v>21</v>
      </c>
      <c r="G66" s="25">
        <f>B27</f>
        <v>20000</v>
      </c>
    </row>
    <row r="67" spans="1:7" x14ac:dyDescent="0.35">
      <c r="A67" s="2" t="s">
        <v>53</v>
      </c>
      <c r="F67" s="2" t="s">
        <v>106</v>
      </c>
    </row>
    <row r="68" spans="1:7" x14ac:dyDescent="0.35">
      <c r="A68" s="1" t="s">
        <v>65</v>
      </c>
      <c r="C68" s="1">
        <f>Notes!B5</f>
        <v>1000</v>
      </c>
      <c r="F68" s="1" t="s">
        <v>25</v>
      </c>
      <c r="G68" s="25">
        <f>B31</f>
        <v>2320</v>
      </c>
    </row>
    <row r="69" spans="1:7" x14ac:dyDescent="0.35">
      <c r="A69" s="1" t="s">
        <v>5</v>
      </c>
      <c r="C69" s="1">
        <v>7000</v>
      </c>
      <c r="F69" s="1" t="s">
        <v>104</v>
      </c>
      <c r="G69" s="1">
        <v>100000</v>
      </c>
    </row>
    <row r="70" spans="1:7" x14ac:dyDescent="0.35">
      <c r="A70" s="1" t="s">
        <v>57</v>
      </c>
      <c r="C70" s="1">
        <f>Notes!E6</f>
        <v>500</v>
      </c>
      <c r="F70" s="1" t="s">
        <v>6</v>
      </c>
      <c r="G70" s="1">
        <f>Notes!E7</f>
        <v>66500</v>
      </c>
    </row>
    <row r="71" spans="1:7" x14ac:dyDescent="0.35">
      <c r="A71" s="1" t="s">
        <v>54</v>
      </c>
      <c r="C71" s="1">
        <v>8000</v>
      </c>
      <c r="F71" s="1" t="s">
        <v>105</v>
      </c>
      <c r="G71" s="1">
        <v>6000</v>
      </c>
    </row>
    <row r="72" spans="1:7" x14ac:dyDescent="0.35">
      <c r="A72" s="2" t="s">
        <v>55</v>
      </c>
      <c r="C72" s="2">
        <f>SUM(C66:C71)</f>
        <v>374000</v>
      </c>
      <c r="F72" s="1" t="s">
        <v>112</v>
      </c>
      <c r="G72" s="1">
        <v>1000</v>
      </c>
    </row>
    <row r="73" spans="1:7" x14ac:dyDescent="0.35">
      <c r="A73" s="29" t="s">
        <v>56</v>
      </c>
      <c r="B73" s="30"/>
      <c r="C73" s="30">
        <f>-SUM(C74:C85)</f>
        <v>-291147</v>
      </c>
      <c r="F73" s="2" t="s">
        <v>107</v>
      </c>
      <c r="G73" s="36">
        <f>SUM(G63:G72)</f>
        <v>815020</v>
      </c>
    </row>
    <row r="74" spans="1:7" x14ac:dyDescent="0.35">
      <c r="A74" s="15" t="s">
        <v>58</v>
      </c>
      <c r="B74" s="15"/>
      <c r="C74" s="15">
        <v>5000</v>
      </c>
      <c r="F74" s="2" t="s">
        <v>108</v>
      </c>
    </row>
    <row r="75" spans="1:7" x14ac:dyDescent="0.35">
      <c r="A75" s="15" t="s">
        <v>59</v>
      </c>
      <c r="B75" s="15"/>
      <c r="C75" s="31">
        <f>Notes!E12</f>
        <v>80500</v>
      </c>
      <c r="F75" s="1" t="s">
        <v>109</v>
      </c>
      <c r="G75" s="25">
        <f>C5</f>
        <v>500000</v>
      </c>
    </row>
    <row r="76" spans="1:7" x14ac:dyDescent="0.35">
      <c r="A76" s="15" t="s">
        <v>75</v>
      </c>
      <c r="B76" s="15"/>
      <c r="C76" s="15">
        <f>Notes!B12</f>
        <v>20250</v>
      </c>
      <c r="F76" s="1" t="s">
        <v>111</v>
      </c>
      <c r="G76" s="25">
        <f>C34</f>
        <v>30000</v>
      </c>
    </row>
    <row r="77" spans="1:7" x14ac:dyDescent="0.35">
      <c r="A77" s="15" t="s">
        <v>84</v>
      </c>
      <c r="B77" s="15"/>
      <c r="C77" s="15">
        <f>Notes!B16</f>
        <v>16800</v>
      </c>
      <c r="F77" s="1" t="s">
        <v>113</v>
      </c>
      <c r="G77" s="25">
        <f>C86-B6</f>
        <v>37120</v>
      </c>
    </row>
    <row r="78" spans="1:7" x14ac:dyDescent="0.35">
      <c r="A78" s="15" t="s">
        <v>94</v>
      </c>
      <c r="B78" s="15"/>
      <c r="C78" s="15">
        <f>Notes!B21</f>
        <v>10800</v>
      </c>
    </row>
    <row r="79" spans="1:7" x14ac:dyDescent="0.35">
      <c r="A79" s="15" t="s">
        <v>95</v>
      </c>
      <c r="B79" s="15"/>
      <c r="C79" s="15">
        <f>Notes!B26</f>
        <v>16000</v>
      </c>
      <c r="F79" s="2" t="s">
        <v>114</v>
      </c>
    </row>
    <row r="80" spans="1:7" x14ac:dyDescent="0.35">
      <c r="A80" s="15" t="s">
        <v>13</v>
      </c>
      <c r="B80" s="15"/>
      <c r="C80" s="31">
        <f>B19</f>
        <v>72500</v>
      </c>
      <c r="F80" s="1" t="s">
        <v>26</v>
      </c>
      <c r="G80" s="25">
        <f>C32</f>
        <v>26000</v>
      </c>
    </row>
    <row r="81" spans="1:7" x14ac:dyDescent="0.35">
      <c r="A81" s="15" t="s">
        <v>16</v>
      </c>
      <c r="B81" s="15"/>
      <c r="C81" s="31">
        <f>B22</f>
        <v>1547</v>
      </c>
      <c r="F81" s="1" t="s">
        <v>18</v>
      </c>
      <c r="G81" s="25">
        <f>C24</f>
        <v>140000</v>
      </c>
    </row>
    <row r="82" spans="1:7" x14ac:dyDescent="0.35">
      <c r="A82" s="15" t="s">
        <v>17</v>
      </c>
      <c r="B82" s="15"/>
      <c r="C82" s="31">
        <f>B23</f>
        <v>32700</v>
      </c>
    </row>
    <row r="83" spans="1:7" x14ac:dyDescent="0.35">
      <c r="A83" s="15" t="s">
        <v>96</v>
      </c>
      <c r="B83" s="15"/>
      <c r="C83" s="31">
        <f>B25</f>
        <v>20600</v>
      </c>
      <c r="F83" s="2" t="s">
        <v>115</v>
      </c>
    </row>
    <row r="84" spans="1:7" x14ac:dyDescent="0.35">
      <c r="A84" s="15" t="s">
        <v>20</v>
      </c>
      <c r="B84" s="15"/>
      <c r="C84" s="31">
        <f>B26</f>
        <v>14450</v>
      </c>
      <c r="F84" s="1" t="s">
        <v>116</v>
      </c>
      <c r="G84" s="25">
        <f>C13</f>
        <v>45000</v>
      </c>
    </row>
    <row r="85" spans="1:7" x14ac:dyDescent="0.35">
      <c r="A85" s="32"/>
      <c r="B85" s="32"/>
      <c r="C85" s="33"/>
      <c r="F85" s="1" t="s">
        <v>117</v>
      </c>
      <c r="G85" s="25">
        <f>C30</f>
        <v>7000</v>
      </c>
    </row>
    <row r="86" spans="1:7" x14ac:dyDescent="0.35">
      <c r="A86" s="2" t="s">
        <v>97</v>
      </c>
      <c r="C86" s="1">
        <f>SUM(C72:C73)</f>
        <v>82853</v>
      </c>
      <c r="F86" s="1" t="s">
        <v>118</v>
      </c>
      <c r="G86" s="1">
        <v>600</v>
      </c>
    </row>
    <row r="87" spans="1:7" x14ac:dyDescent="0.35">
      <c r="F87" s="1" t="s">
        <v>83</v>
      </c>
      <c r="G87" s="25">
        <f>Notes!B17</f>
        <v>10800</v>
      </c>
    </row>
    <row r="88" spans="1:7" x14ac:dyDescent="0.35">
      <c r="F88" s="1" t="s">
        <v>120</v>
      </c>
      <c r="G88" s="25">
        <f>C17</f>
        <v>18500</v>
      </c>
    </row>
    <row r="89" spans="1:7" x14ac:dyDescent="0.35">
      <c r="F89" s="2" t="s">
        <v>119</v>
      </c>
      <c r="G89" s="36">
        <f>SUM(G75:G88)</f>
        <v>815020</v>
      </c>
    </row>
  </sheetData>
  <mergeCells count="2">
    <mergeCell ref="A59:C59"/>
    <mergeCell ref="F59:G5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7" sqref="G7"/>
    </sheetView>
  </sheetViews>
  <sheetFormatPr defaultRowHeight="14.4" x14ac:dyDescent="0.3"/>
  <cols>
    <col min="1" max="1" width="36.44140625" bestFit="1" customWidth="1"/>
    <col min="4" max="4" width="36.44140625" bestFit="1" customWidth="1"/>
  </cols>
  <sheetData>
    <row r="1" spans="1:9" ht="15" thickBot="1" x14ac:dyDescent="0.35">
      <c r="A1" s="41" t="s">
        <v>60</v>
      </c>
      <c r="B1" s="42"/>
      <c r="C1" s="42"/>
      <c r="D1" s="42"/>
      <c r="E1" s="42"/>
      <c r="F1" s="42"/>
      <c r="G1" s="42"/>
      <c r="H1" s="42"/>
      <c r="I1" s="42"/>
    </row>
    <row r="2" spans="1:9" ht="15" thickBot="1" x14ac:dyDescent="0.35">
      <c r="A2" s="43" t="s">
        <v>61</v>
      </c>
      <c r="B2" s="44"/>
      <c r="C2" s="16"/>
      <c r="D2" s="38" t="s">
        <v>66</v>
      </c>
      <c r="E2" s="39"/>
    </row>
    <row r="3" spans="1:9" x14ac:dyDescent="0.3">
      <c r="A3" s="17" t="s">
        <v>62</v>
      </c>
      <c r="B3" s="18">
        <v>9000</v>
      </c>
      <c r="D3" s="17" t="s">
        <v>67</v>
      </c>
      <c r="E3" s="18">
        <v>4000</v>
      </c>
    </row>
    <row r="4" spans="1:9" x14ac:dyDescent="0.3">
      <c r="A4" s="17" t="s">
        <v>63</v>
      </c>
      <c r="B4" s="18">
        <v>10000</v>
      </c>
      <c r="D4" s="17" t="s">
        <v>110</v>
      </c>
      <c r="E4" s="18">
        <f>75000 - 5000</f>
        <v>70000</v>
      </c>
    </row>
    <row r="5" spans="1:9" x14ac:dyDescent="0.3">
      <c r="A5" s="21" t="s">
        <v>64</v>
      </c>
      <c r="B5" s="22">
        <f>B4-B3</f>
        <v>1000</v>
      </c>
      <c r="D5" s="17" t="s">
        <v>69</v>
      </c>
      <c r="E5" s="18">
        <f>5%*E4</f>
        <v>3500</v>
      </c>
    </row>
    <row r="6" spans="1:9" x14ac:dyDescent="0.3">
      <c r="D6" s="17" t="s">
        <v>70</v>
      </c>
      <c r="E6" s="18">
        <f>E3-E5</f>
        <v>500</v>
      </c>
    </row>
    <row r="7" spans="1:9" ht="15" thickBot="1" x14ac:dyDescent="0.35">
      <c r="D7" s="35" t="s">
        <v>68</v>
      </c>
      <c r="E7" s="20">
        <f>E4-E5</f>
        <v>66500</v>
      </c>
    </row>
    <row r="8" spans="1:9" ht="15" thickBot="1" x14ac:dyDescent="0.35"/>
    <row r="9" spans="1:9" x14ac:dyDescent="0.3">
      <c r="A9" s="38" t="s">
        <v>71</v>
      </c>
      <c r="B9" s="40"/>
      <c r="D9" s="38" t="s">
        <v>76</v>
      </c>
      <c r="E9" s="39"/>
    </row>
    <row r="10" spans="1:9" x14ac:dyDescent="0.3">
      <c r="A10" s="17" t="s">
        <v>72</v>
      </c>
      <c r="B10" s="18">
        <v>21250</v>
      </c>
      <c r="D10" s="17" t="s">
        <v>77</v>
      </c>
      <c r="E10" s="23">
        <f>Sheet1!B29</f>
        <v>79900</v>
      </c>
    </row>
    <row r="11" spans="1:9" x14ac:dyDescent="0.3">
      <c r="A11" s="17" t="s">
        <v>73</v>
      </c>
      <c r="B11" s="18">
        <v>1000</v>
      </c>
      <c r="D11" s="17" t="s">
        <v>78</v>
      </c>
      <c r="E11" s="18">
        <v>600</v>
      </c>
    </row>
    <row r="12" spans="1:9" ht="15" thickBot="1" x14ac:dyDescent="0.35">
      <c r="A12" s="19" t="s">
        <v>74</v>
      </c>
      <c r="B12" s="20">
        <f>B10-B11</f>
        <v>20250</v>
      </c>
      <c r="D12" s="19" t="s">
        <v>79</v>
      </c>
      <c r="E12" s="24">
        <f>SUM(E10:E11)</f>
        <v>80500</v>
      </c>
    </row>
    <row r="13" spans="1:9" ht="15" thickBot="1" x14ac:dyDescent="0.35"/>
    <row r="14" spans="1:9" x14ac:dyDescent="0.3">
      <c r="A14" s="38" t="s">
        <v>80</v>
      </c>
      <c r="B14" s="39"/>
      <c r="D14" s="38" t="s">
        <v>85</v>
      </c>
      <c r="E14" s="40"/>
    </row>
    <row r="15" spans="1:9" ht="15" thickBot="1" x14ac:dyDescent="0.35">
      <c r="A15" s="17" t="s">
        <v>81</v>
      </c>
      <c r="B15" s="23">
        <f>Sheet1!B33</f>
        <v>6000</v>
      </c>
      <c r="D15" s="19" t="s">
        <v>86</v>
      </c>
      <c r="E15" s="20">
        <f>10%*Sheet1!B35</f>
        <v>8000</v>
      </c>
    </row>
    <row r="16" spans="1:9" x14ac:dyDescent="0.3">
      <c r="A16" s="17" t="s">
        <v>82</v>
      </c>
      <c r="B16" s="18">
        <f>12%*Sheet1!C24</f>
        <v>16800</v>
      </c>
    </row>
    <row r="17" spans="1:2" ht="15" thickBot="1" x14ac:dyDescent="0.35">
      <c r="A17" s="19" t="s">
        <v>83</v>
      </c>
      <c r="B17" s="24">
        <f>B16-B15</f>
        <v>10800</v>
      </c>
    </row>
    <row r="18" spans="1:2" ht="15" thickBot="1" x14ac:dyDescent="0.35"/>
    <row r="19" spans="1:2" x14ac:dyDescent="0.3">
      <c r="A19" s="38" t="s">
        <v>87</v>
      </c>
      <c r="B19" s="40"/>
    </row>
    <row r="20" spans="1:2" x14ac:dyDescent="0.3">
      <c r="A20" s="26" t="s">
        <v>88</v>
      </c>
      <c r="B20" s="27">
        <f>Sheet1!B9</f>
        <v>540000</v>
      </c>
    </row>
    <row r="21" spans="1:2" x14ac:dyDescent="0.3">
      <c r="A21" s="28" t="s">
        <v>89</v>
      </c>
      <c r="B21" s="18">
        <f>2%*B20</f>
        <v>10800</v>
      </c>
    </row>
    <row r="22" spans="1:2" x14ac:dyDescent="0.3">
      <c r="A22" s="17"/>
      <c r="B22" s="18"/>
    </row>
    <row r="23" spans="1:2" x14ac:dyDescent="0.3">
      <c r="A23" s="17" t="s">
        <v>90</v>
      </c>
      <c r="B23" s="23">
        <f>Sheet1!B14</f>
        <v>100000</v>
      </c>
    </row>
    <row r="24" spans="1:2" x14ac:dyDescent="0.3">
      <c r="A24" s="17" t="s">
        <v>91</v>
      </c>
      <c r="B24" s="23">
        <f>Sheet1!C15</f>
        <v>20000</v>
      </c>
    </row>
    <row r="25" spans="1:2" x14ac:dyDescent="0.3">
      <c r="A25" s="17" t="s">
        <v>92</v>
      </c>
      <c r="B25" s="23">
        <f>B23-B24</f>
        <v>80000</v>
      </c>
    </row>
    <row r="26" spans="1:2" ht="15" thickBot="1" x14ac:dyDescent="0.35">
      <c r="A26" s="19" t="s">
        <v>93</v>
      </c>
      <c r="B26" s="20">
        <f>20%*B25</f>
        <v>16000</v>
      </c>
    </row>
  </sheetData>
  <mergeCells count="8">
    <mergeCell ref="A14:B14"/>
    <mergeCell ref="D14:E14"/>
    <mergeCell ref="A19:B19"/>
    <mergeCell ref="A1:I1"/>
    <mergeCell ref="A2:B2"/>
    <mergeCell ref="D2:E2"/>
    <mergeCell ref="A9:B9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McGrath</dc:creator>
  <cp:lastModifiedBy>Windows User</cp:lastModifiedBy>
  <cp:lastPrinted>2021-02-05T10:48:43Z</cp:lastPrinted>
  <dcterms:created xsi:type="dcterms:W3CDTF">2021-02-05T10:38:35Z</dcterms:created>
  <dcterms:modified xsi:type="dcterms:W3CDTF">2021-02-06T13:01:14Z</dcterms:modified>
</cp:coreProperties>
</file>