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6570" windowHeight="4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  <c r="C41" i="1"/>
  <c r="D41" i="1"/>
  <c r="E41" i="1"/>
  <c r="B41" i="1"/>
  <c r="B39" i="1"/>
  <c r="B29" i="1"/>
  <c r="B30" i="1" s="1"/>
  <c r="B53" i="1" s="1"/>
  <c r="C29" i="1"/>
  <c r="D29" i="1"/>
  <c r="E29" i="1"/>
  <c r="B15" i="1"/>
  <c r="B16" i="1"/>
  <c r="B17" i="1"/>
  <c r="F21" i="1" s="1"/>
  <c r="E35" i="1" s="1"/>
  <c r="B18" i="1"/>
  <c r="C18" i="1" s="1"/>
  <c r="B19" i="1"/>
  <c r="D19" i="1" s="1"/>
  <c r="B20" i="1"/>
  <c r="E20" i="1" s="1"/>
  <c r="B14" i="1"/>
  <c r="F8" i="1"/>
  <c r="F7" i="1"/>
  <c r="F6" i="1"/>
  <c r="E7" i="1"/>
  <c r="E5" i="1"/>
  <c r="E6" i="1"/>
  <c r="D6" i="1"/>
  <c r="D5" i="1"/>
  <c r="D4" i="1"/>
  <c r="C5" i="1"/>
  <c r="C4" i="1"/>
  <c r="C3" i="1"/>
  <c r="E21" i="1" l="1"/>
  <c r="D35" i="1" s="1"/>
  <c r="D21" i="1"/>
  <c r="C35" i="1" s="1"/>
  <c r="C21" i="1"/>
  <c r="B35" i="1" s="1"/>
  <c r="B37" i="1" s="1"/>
  <c r="B55" i="1" s="1"/>
  <c r="C10" i="1"/>
  <c r="B28" i="1" s="1"/>
  <c r="F10" i="1"/>
  <c r="E28" i="1" s="1"/>
  <c r="E30" i="1" s="1"/>
  <c r="D10" i="1"/>
  <c r="C28" i="1" s="1"/>
  <c r="C30" i="1" s="1"/>
  <c r="E10" i="1"/>
  <c r="D28" i="1" s="1"/>
  <c r="D30" i="1" s="1"/>
  <c r="B54" i="1" s="1"/>
  <c r="B40" i="1" l="1"/>
  <c r="B42" i="1" s="1"/>
  <c r="B46" i="1" s="1"/>
  <c r="B50" i="1" l="1"/>
  <c r="B57" i="1"/>
  <c r="C36" i="1"/>
  <c r="C37" i="1" s="1"/>
  <c r="C40" i="1" s="1"/>
  <c r="B43" i="1"/>
  <c r="B48" i="1"/>
  <c r="C39" i="1" s="1"/>
  <c r="C42" i="1" l="1"/>
  <c r="C43" i="1" s="1"/>
  <c r="C47" i="1" s="1"/>
  <c r="B58" i="1" s="1"/>
  <c r="C50" i="1" l="1"/>
  <c r="C48" i="1"/>
  <c r="D39" i="1" s="1"/>
  <c r="D36" i="1" l="1"/>
  <c r="D37" i="1" s="1"/>
  <c r="D40" i="1" l="1"/>
  <c r="D42" i="1" s="1"/>
  <c r="D43" i="1" s="1"/>
  <c r="B56" i="1"/>
  <c r="D47" i="1" l="1"/>
  <c r="B59" i="1" s="1"/>
  <c r="D48" i="1" l="1"/>
  <c r="E39" i="1" s="1"/>
  <c r="D50" i="1"/>
  <c r="E47" i="1" l="1"/>
  <c r="E50" i="1" s="1"/>
  <c r="E36" i="1"/>
  <c r="E37" i="1" s="1"/>
  <c r="E40" i="1" s="1"/>
  <c r="E42" i="1" l="1"/>
  <c r="E43" i="1" s="1"/>
  <c r="E48" i="1"/>
</calcChain>
</file>

<file path=xl/sharedStrings.xml><?xml version="1.0" encoding="utf-8"?>
<sst xmlns="http://schemas.openxmlformats.org/spreadsheetml/2006/main" count="74" uniqueCount="49">
  <si>
    <t>Mar</t>
  </si>
  <si>
    <t>Apr</t>
  </si>
  <si>
    <t>May</t>
  </si>
  <si>
    <t>Jun</t>
  </si>
  <si>
    <t>Jan</t>
  </si>
  <si>
    <t>Feb</t>
  </si>
  <si>
    <t>Jul</t>
  </si>
  <si>
    <t>Sales</t>
  </si>
  <si>
    <t>Inventory Purchase</t>
  </si>
  <si>
    <t>Collections</t>
  </si>
  <si>
    <t>Schedule Of Accounts Receivable</t>
  </si>
  <si>
    <t>Month</t>
  </si>
  <si>
    <t>First Month</t>
  </si>
  <si>
    <t>Second Month</t>
  </si>
  <si>
    <t>Third Month</t>
  </si>
  <si>
    <t>Repayments</t>
  </si>
  <si>
    <t>TOTAL</t>
  </si>
  <si>
    <t>CASH BUDGET FOR THE MONTHS</t>
  </si>
  <si>
    <t>Cash Sales</t>
  </si>
  <si>
    <t>EXPECTED PAYMENTS</t>
  </si>
  <si>
    <t>Expenses</t>
  </si>
  <si>
    <t>Lease</t>
  </si>
  <si>
    <t>CASH BALANCE(opening)</t>
  </si>
  <si>
    <t>EXPECTED COLLECTIONS</t>
  </si>
  <si>
    <t>CASH BALANCE(closing)</t>
  </si>
  <si>
    <t>Lost</t>
  </si>
  <si>
    <t>Schedule of Accounts Payable</t>
  </si>
  <si>
    <t>BANK MINIMUM</t>
  </si>
  <si>
    <t>AMOUNT BORROWED</t>
  </si>
  <si>
    <t>REPAYMENT</t>
  </si>
  <si>
    <t>INTEREST</t>
  </si>
  <si>
    <t>EXCESS CASH</t>
  </si>
  <si>
    <t>Beginning Cash Balance</t>
  </si>
  <si>
    <t>Minimum Cash Desired</t>
  </si>
  <si>
    <t>Interest Rate</t>
  </si>
  <si>
    <t>CASH BEFORE FINANCING</t>
  </si>
  <si>
    <t>TOTAL AVAILABLE</t>
  </si>
  <si>
    <t>FINANCING</t>
  </si>
  <si>
    <t>LOAN BALANCE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</si>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</sst>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/>
    <xf numFmtId="0" fontId="3" fillId="0" borderId="0" xfId="0" applyFont="1"/>
    <xf numFmtId="44" fontId="0" fillId="0" borderId="0" xfId="1" applyFont="1"/>
    <xf numFmtId="44" fontId="0" fillId="3" borderId="0" xfId="1" applyFont="1" applyFill="1" applyAlignment="1">
      <alignment horizontal="center"/>
    </xf>
    <xf numFmtId="44" fontId="0" fillId="0" borderId="0" xfId="0" applyNumberFormat="1"/>
    <xf numFmtId="0" fontId="0" fillId="0" borderId="0" xfId="0" applyFont="1"/>
    <xf numFmtId="0" fontId="2" fillId="3" borderId="0" xfId="0" applyFont="1" applyFill="1"/>
    <xf numFmtId="44" fontId="0" fillId="3" borderId="0" xfId="1" applyFont="1" applyFill="1"/>
    <xf numFmtId="0" fontId="0" fillId="3" borderId="0" xfId="0" applyFill="1"/>
    <xf numFmtId="44" fontId="0" fillId="3" borderId="0" xfId="0" applyNumberFormat="1" applyFill="1"/>
    <xf numFmtId="0" fontId="0" fillId="3" borderId="0" xfId="0" applyFill="1" applyAlignment="1">
      <alignment horizontal="left"/>
    </xf>
    <xf numFmtId="4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44" fontId="0" fillId="4" borderId="0" xfId="0" applyNumberFormat="1" applyFont="1" applyFill="1"/>
    <xf numFmtId="44" fontId="0" fillId="6" borderId="0" xfId="0" applyNumberFormat="1" applyFill="1"/>
    <xf numFmtId="44" fontId="0" fillId="2" borderId="0" xfId="0" applyNumberFormat="1" applyFill="1"/>
    <xf numFmtId="44" fontId="0" fillId="2" borderId="0" xfId="1" applyFont="1" applyFill="1"/>
    <xf numFmtId="0" fontId="0" fillId="0" borderId="1" xfId="0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8" workbookViewId="0">
      <selection activeCell="A25" sqref="A25:E25"/>
    </sheetView>
  </sheetViews>
  <sheetFormatPr defaultRowHeight="15" x14ac:dyDescent="0.25"/>
  <cols>
    <col min="1" max="1" width="23.85546875" style="1" customWidth="1"/>
    <col min="2" max="2" width="19" style="1" customWidth="1"/>
    <col min="3" max="3" width="13.42578125" style="1" customWidth="1"/>
    <col min="4" max="4" width="16.5703125" style="1" customWidth="1"/>
    <col min="5" max="6" width="12.5703125" style="1" bestFit="1" customWidth="1"/>
    <col min="7" max="7" width="15.140625" style="1" customWidth="1"/>
    <col min="8" max="8" width="23" style="1" customWidth="1"/>
    <col min="9" max="9" width="11.5703125" style="1" bestFit="1" customWidth="1"/>
    <col min="10" max="16384" width="9.140625" style="1"/>
  </cols>
  <sheetData>
    <row r="1" spans="1:9" x14ac:dyDescent="0.25">
      <c r="A1" s="2" t="s">
        <v>10</v>
      </c>
      <c r="B1" s="2"/>
      <c r="C1" s="2"/>
      <c r="D1" s="2"/>
      <c r="E1" s="2"/>
      <c r="F1" s="2"/>
      <c r="G1" s="5"/>
      <c r="H1" s="7" t="s">
        <v>15</v>
      </c>
      <c r="I1" s="7"/>
    </row>
    <row r="2" spans="1:9" x14ac:dyDescent="0.25">
      <c r="A2" s="1" t="s">
        <v>11</v>
      </c>
      <c r="B2" s="5" t="s">
        <v>7</v>
      </c>
      <c r="C2" s="5" t="s">
        <v>1</v>
      </c>
      <c r="D2" s="5" t="s">
        <v>2</v>
      </c>
      <c r="E2" s="5" t="s">
        <v>3</v>
      </c>
      <c r="F2" s="5" t="s">
        <v>6</v>
      </c>
      <c r="G2" s="5"/>
      <c r="H2" s="5" t="s">
        <v>12</v>
      </c>
      <c r="I2" s="8">
        <v>0.25</v>
      </c>
    </row>
    <row r="3" spans="1:9" x14ac:dyDescent="0.25">
      <c r="A3" s="1" t="s">
        <v>4</v>
      </c>
      <c r="B3" s="5">
        <v>160000</v>
      </c>
      <c r="C3" s="6">
        <f>PRODUCT(I4,B3)</f>
        <v>16000</v>
      </c>
      <c r="D3" s="6">
        <v>0</v>
      </c>
      <c r="E3" s="6">
        <v>0</v>
      </c>
      <c r="F3" s="6">
        <v>0</v>
      </c>
      <c r="G3" s="5"/>
      <c r="H3" s="5" t="s">
        <v>13</v>
      </c>
      <c r="I3" s="8">
        <v>0.2</v>
      </c>
    </row>
    <row r="4" spans="1:9" x14ac:dyDescent="0.25">
      <c r="A4" s="1" t="s">
        <v>5</v>
      </c>
      <c r="B4" s="5">
        <v>150000</v>
      </c>
      <c r="C4" s="6">
        <f>PRODUCT(I3,B4)</f>
        <v>30000</v>
      </c>
      <c r="D4" s="6">
        <f>PRODUCT(B4,I4)</f>
        <v>15000</v>
      </c>
      <c r="E4" s="6">
        <v>0</v>
      </c>
      <c r="F4" s="6">
        <v>0</v>
      </c>
      <c r="G4" s="5"/>
      <c r="H4" s="1" t="s">
        <v>14</v>
      </c>
      <c r="I4" s="8">
        <v>0.1</v>
      </c>
    </row>
    <row r="5" spans="1:9" x14ac:dyDescent="0.25">
      <c r="A5" s="1" t="s">
        <v>0</v>
      </c>
      <c r="B5" s="9">
        <v>145000</v>
      </c>
      <c r="C5" s="23">
        <f>PRODUCT(I2,B5)</f>
        <v>36250</v>
      </c>
      <c r="D5" s="23">
        <f>PRODUCT(I3,B5)</f>
        <v>29000</v>
      </c>
      <c r="E5" s="23">
        <f>PRODUCT(I4,B5)</f>
        <v>14500</v>
      </c>
      <c r="F5" s="6">
        <v>0</v>
      </c>
      <c r="H5" s="1" t="s">
        <v>25</v>
      </c>
      <c r="I5" s="8">
        <v>0.05</v>
      </c>
    </row>
    <row r="6" spans="1:9" x14ac:dyDescent="0.25">
      <c r="A6" s="1" t="s">
        <v>1</v>
      </c>
      <c r="B6" s="9">
        <v>180000</v>
      </c>
      <c r="C6" s="23">
        <v>0</v>
      </c>
      <c r="D6" s="23">
        <f>PRODUCT(I2,B6)</f>
        <v>45000</v>
      </c>
      <c r="E6" s="23">
        <f>PRODUCT(I3,B6)</f>
        <v>36000</v>
      </c>
      <c r="F6" s="23">
        <f>PRODUCT(I4,B6)</f>
        <v>18000</v>
      </c>
    </row>
    <row r="7" spans="1:9" x14ac:dyDescent="0.25">
      <c r="A7" s="1" t="s">
        <v>2</v>
      </c>
      <c r="B7" s="9">
        <v>330000</v>
      </c>
      <c r="C7" s="23">
        <v>0</v>
      </c>
      <c r="D7" s="23">
        <v>0</v>
      </c>
      <c r="E7" s="23">
        <f>PRODUCT(I2,B7)</f>
        <v>82500</v>
      </c>
      <c r="F7" s="23">
        <f>PRODUCT(I3,B7)</f>
        <v>66000</v>
      </c>
    </row>
    <row r="8" spans="1:9" x14ac:dyDescent="0.25">
      <c r="A8" s="1" t="s">
        <v>3</v>
      </c>
      <c r="B8" s="9">
        <v>210000</v>
      </c>
      <c r="C8" s="23">
        <v>0</v>
      </c>
      <c r="D8" s="23">
        <v>0</v>
      </c>
      <c r="E8" s="23">
        <v>0</v>
      </c>
      <c r="F8" s="23">
        <f>PRODUCT(I2,B8)</f>
        <v>52500</v>
      </c>
      <c r="H8" s="1" t="s">
        <v>32</v>
      </c>
      <c r="I8" s="9">
        <v>48000</v>
      </c>
    </row>
    <row r="9" spans="1:9" x14ac:dyDescent="0.25">
      <c r="A9" s="1" t="s">
        <v>6</v>
      </c>
      <c r="B9" s="9">
        <v>150000</v>
      </c>
      <c r="C9" s="23">
        <v>0</v>
      </c>
      <c r="D9" s="23">
        <v>0</v>
      </c>
      <c r="E9" s="23">
        <v>0</v>
      </c>
      <c r="F9" s="23">
        <v>0</v>
      </c>
      <c r="H9" s="1" t="s">
        <v>33</v>
      </c>
      <c r="I9" s="9">
        <v>40000</v>
      </c>
    </row>
    <row r="10" spans="1:9" x14ac:dyDescent="0.25">
      <c r="A10" s="22" t="s">
        <v>16</v>
      </c>
      <c r="B10" s="13"/>
      <c r="C10" s="13">
        <f>SUM(C3:C9)</f>
        <v>82250</v>
      </c>
      <c r="D10" s="13">
        <f t="shared" ref="D10:F10" si="0">SUM(D3:D9)</f>
        <v>89000</v>
      </c>
      <c r="E10" s="13">
        <f t="shared" si="0"/>
        <v>133000</v>
      </c>
      <c r="F10" s="13">
        <f t="shared" si="0"/>
        <v>136500</v>
      </c>
      <c r="H10" s="1" t="s">
        <v>34</v>
      </c>
      <c r="I10" s="8">
        <v>7.0000000000000007E-2</v>
      </c>
    </row>
    <row r="12" spans="1:9" x14ac:dyDescent="0.25">
      <c r="A12" s="2" t="s">
        <v>26</v>
      </c>
      <c r="B12" s="2"/>
      <c r="C12" s="2"/>
      <c r="D12" s="2"/>
      <c r="E12" s="2"/>
      <c r="F12" s="2"/>
    </row>
    <row r="13" spans="1:9" x14ac:dyDescent="0.25">
      <c r="A13" s="1" t="s">
        <v>11</v>
      </c>
      <c r="B13" s="1" t="s">
        <v>8</v>
      </c>
      <c r="C13" s="1" t="s">
        <v>1</v>
      </c>
      <c r="D13" s="1" t="s">
        <v>2</v>
      </c>
      <c r="E13" s="1" t="s">
        <v>3</v>
      </c>
      <c r="F13" s="1" t="s">
        <v>6</v>
      </c>
    </row>
    <row r="14" spans="1:9" x14ac:dyDescent="0.25">
      <c r="A14" s="1" t="s">
        <v>4</v>
      </c>
      <c r="B14" s="5">
        <f>B3*0.75</f>
        <v>120000</v>
      </c>
      <c r="C14" s="23">
        <v>0</v>
      </c>
      <c r="D14" s="23">
        <v>0</v>
      </c>
      <c r="E14" s="23">
        <v>0</v>
      </c>
      <c r="F14" s="23">
        <v>0</v>
      </c>
    </row>
    <row r="15" spans="1:9" x14ac:dyDescent="0.25">
      <c r="A15" s="1" t="s">
        <v>5</v>
      </c>
      <c r="B15" s="5">
        <f t="shared" ref="B15:B20" si="1">B4*0.75</f>
        <v>112500</v>
      </c>
      <c r="C15" s="23">
        <v>0</v>
      </c>
      <c r="D15" s="23">
        <v>0</v>
      </c>
      <c r="E15" s="23">
        <v>0</v>
      </c>
      <c r="F15" s="23">
        <v>0</v>
      </c>
    </row>
    <row r="16" spans="1:9" x14ac:dyDescent="0.25">
      <c r="A16" s="1" t="s">
        <v>0</v>
      </c>
      <c r="B16" s="5">
        <f t="shared" si="1"/>
        <v>108750</v>
      </c>
      <c r="C16" s="23">
        <v>0</v>
      </c>
      <c r="D16" s="23">
        <v>0</v>
      </c>
      <c r="E16" s="23">
        <v>0</v>
      </c>
      <c r="F16" s="23">
        <v>0</v>
      </c>
    </row>
    <row r="17" spans="1:8" x14ac:dyDescent="0.25">
      <c r="A17" s="1" t="s">
        <v>1</v>
      </c>
      <c r="B17" s="5">
        <f t="shared" si="1"/>
        <v>135000</v>
      </c>
      <c r="C17" s="23">
        <v>0</v>
      </c>
      <c r="D17" s="23">
        <v>0</v>
      </c>
      <c r="E17" s="23">
        <v>0</v>
      </c>
      <c r="F17" s="23">
        <v>0</v>
      </c>
    </row>
    <row r="18" spans="1:8" x14ac:dyDescent="0.25">
      <c r="A18" s="1" t="s">
        <v>2</v>
      </c>
      <c r="B18" s="5">
        <f t="shared" si="1"/>
        <v>247500</v>
      </c>
      <c r="C18" s="6">
        <f>B18</f>
        <v>247500</v>
      </c>
      <c r="D18" s="23">
        <v>0</v>
      </c>
      <c r="E18" s="23">
        <v>0</v>
      </c>
      <c r="F18" s="23">
        <v>0</v>
      </c>
    </row>
    <row r="19" spans="1:8" x14ac:dyDescent="0.25">
      <c r="A19" s="1" t="s">
        <v>3</v>
      </c>
      <c r="B19" s="5">
        <f t="shared" si="1"/>
        <v>157500</v>
      </c>
      <c r="C19" s="23">
        <v>0</v>
      </c>
      <c r="D19" s="6">
        <f>B19</f>
        <v>157500</v>
      </c>
      <c r="E19" s="23">
        <v>0</v>
      </c>
      <c r="F19" s="23">
        <v>0</v>
      </c>
    </row>
    <row r="20" spans="1:8" x14ac:dyDescent="0.25">
      <c r="A20" s="1" t="s">
        <v>6</v>
      </c>
      <c r="B20" s="5">
        <f t="shared" si="1"/>
        <v>112500</v>
      </c>
      <c r="C20" s="23">
        <v>0</v>
      </c>
      <c r="D20" s="23">
        <v>0</v>
      </c>
      <c r="E20" s="6">
        <f>B20</f>
        <v>112500</v>
      </c>
      <c r="F20" s="23">
        <v>0</v>
      </c>
    </row>
    <row r="21" spans="1:8" x14ac:dyDescent="0.25">
      <c r="A21" s="4" t="s">
        <v>16</v>
      </c>
      <c r="B21" s="24"/>
      <c r="C21" s="21">
        <f>SUM(C14:C20)</f>
        <v>247500</v>
      </c>
      <c r="D21" s="21">
        <f t="shared" ref="D21:F21" si="2">SUM(D14:D20)</f>
        <v>157500</v>
      </c>
      <c r="E21" s="21">
        <f t="shared" si="2"/>
        <v>112500</v>
      </c>
      <c r="F21" s="21">
        <f t="shared" si="2"/>
        <v>0</v>
      </c>
    </row>
    <row r="25" spans="1:8" x14ac:dyDescent="0.25">
      <c r="A25" s="2" t="s">
        <v>17</v>
      </c>
      <c r="B25" s="2"/>
      <c r="C25" s="2"/>
      <c r="D25" s="2"/>
      <c r="E25" s="2"/>
      <c r="F25" s="3"/>
      <c r="G25" s="3"/>
      <c r="H25" s="3"/>
    </row>
    <row r="26" spans="1:8" x14ac:dyDescent="0.25">
      <c r="A26" s="11" t="s">
        <v>23</v>
      </c>
      <c r="B26" s="10" t="s">
        <v>1</v>
      </c>
      <c r="C26" s="10" t="s">
        <v>2</v>
      </c>
      <c r="D26" s="10" t="s">
        <v>3</v>
      </c>
      <c r="E26" s="10" t="s">
        <v>6</v>
      </c>
      <c r="F26"/>
      <c r="G26"/>
      <c r="H26"/>
    </row>
    <row r="27" spans="1:8" x14ac:dyDescent="0.25">
      <c r="A27" s="15" t="s">
        <v>7</v>
      </c>
      <c r="B27" s="25">
        <f>B6</f>
        <v>180000</v>
      </c>
      <c r="C27" s="25">
        <f>B7</f>
        <v>330000</v>
      </c>
      <c r="D27" s="25">
        <f>B8</f>
        <v>210000</v>
      </c>
      <c r="E27" s="25">
        <f>B9</f>
        <v>150000</v>
      </c>
      <c r="F27"/>
      <c r="G27"/>
      <c r="H27"/>
    </row>
    <row r="28" spans="1:8" x14ac:dyDescent="0.25">
      <c r="A28" t="s">
        <v>9</v>
      </c>
      <c r="B28" s="12">
        <f>Sheet1!C10</f>
        <v>82250</v>
      </c>
      <c r="C28" s="12">
        <f>Sheet1!D10</f>
        <v>89000</v>
      </c>
      <c r="D28" s="12">
        <f>Sheet1!E10</f>
        <v>133000</v>
      </c>
      <c r="E28" s="12">
        <f>Sheet1!F10</f>
        <v>136500</v>
      </c>
      <c r="F28"/>
      <c r="G28"/>
      <c r="H28"/>
    </row>
    <row r="29" spans="1:8" x14ac:dyDescent="0.25">
      <c r="A29" t="s">
        <v>18</v>
      </c>
      <c r="B29" s="12">
        <f>0.4*Sheet1!B6</f>
        <v>72000</v>
      </c>
      <c r="C29" s="12">
        <f>0.4*Sheet1!B7</f>
        <v>132000</v>
      </c>
      <c r="D29" s="12">
        <f>0.4*Sheet1!B8</f>
        <v>84000</v>
      </c>
      <c r="E29" s="12">
        <f>0.4*Sheet1!B9</f>
        <v>60000</v>
      </c>
      <c r="F29"/>
      <c r="G29"/>
      <c r="H29"/>
    </row>
    <row r="30" spans="1:8" x14ac:dyDescent="0.25">
      <c r="A30" s="16" t="s">
        <v>16</v>
      </c>
      <c r="B30" s="17">
        <f>SUM(B28:B29)</f>
        <v>154250</v>
      </c>
      <c r="C30" s="17">
        <f t="shared" ref="C30:E30" si="3">SUM(C28:C29)</f>
        <v>221000</v>
      </c>
      <c r="D30" s="17">
        <f t="shared" si="3"/>
        <v>217000</v>
      </c>
      <c r="E30" s="17">
        <f t="shared" si="3"/>
        <v>196500</v>
      </c>
      <c r="F30"/>
      <c r="G30"/>
      <c r="H30"/>
    </row>
    <row r="31" spans="1:8" x14ac:dyDescent="0.25">
      <c r="A31"/>
      <c r="B31" s="12"/>
      <c r="C31" s="12"/>
      <c r="D31" s="12"/>
      <c r="E31" s="12"/>
      <c r="F31"/>
      <c r="G31"/>
      <c r="H31"/>
    </row>
    <row r="32" spans="1:8" x14ac:dyDescent="0.25">
      <c r="A32" s="11" t="s">
        <v>19</v>
      </c>
      <c r="B32" s="12"/>
      <c r="C32" s="12"/>
      <c r="D32" s="12"/>
      <c r="E32" s="12"/>
      <c r="F32"/>
      <c r="G32"/>
      <c r="H32"/>
    </row>
    <row r="33" spans="1:8" x14ac:dyDescent="0.25">
      <c r="A33" t="s">
        <v>20</v>
      </c>
      <c r="B33" s="12">
        <v>14000</v>
      </c>
      <c r="C33" s="12">
        <v>14000</v>
      </c>
      <c r="D33" s="12">
        <v>14000</v>
      </c>
      <c r="E33" s="12">
        <v>14000</v>
      </c>
      <c r="F33"/>
      <c r="G33"/>
      <c r="H33"/>
    </row>
    <row r="34" spans="1:8" x14ac:dyDescent="0.25">
      <c r="A34" t="s">
        <v>21</v>
      </c>
      <c r="B34" s="12">
        <v>0</v>
      </c>
      <c r="C34" s="12">
        <v>0</v>
      </c>
      <c r="D34" s="12">
        <v>10000</v>
      </c>
      <c r="E34" s="12">
        <v>0</v>
      </c>
      <c r="F34"/>
      <c r="G34"/>
      <c r="H34"/>
    </row>
    <row r="35" spans="1:8" x14ac:dyDescent="0.25">
      <c r="A35" t="s">
        <v>8</v>
      </c>
      <c r="B35" s="12">
        <f>Sheet1!C21</f>
        <v>247500</v>
      </c>
      <c r="C35" s="12">
        <f>Sheet1!D21</f>
        <v>157500</v>
      </c>
      <c r="D35" s="12">
        <f>Sheet1!E21</f>
        <v>112500</v>
      </c>
      <c r="E35" s="12">
        <f>Sheet1!F21</f>
        <v>0</v>
      </c>
      <c r="F35"/>
      <c r="G35"/>
      <c r="H35"/>
    </row>
    <row r="36" spans="1:8" x14ac:dyDescent="0.25">
      <c r="A36" t="s">
        <v>30</v>
      </c>
      <c r="B36" s="28">
        <v>0</v>
      </c>
      <c r="C36" s="27">
        <f>PRODUCT($I$10,B50)</f>
        <v>6947.5000000000009</v>
      </c>
      <c r="D36" s="27">
        <f t="shared" ref="D36:E36" si="4">PRODUCT($I$10,C50)</f>
        <v>3968.8250000000003</v>
      </c>
      <c r="E36" s="27">
        <f t="shared" si="4"/>
        <v>0</v>
      </c>
      <c r="F36"/>
      <c r="G36"/>
      <c r="H36"/>
    </row>
    <row r="37" spans="1:8" x14ac:dyDescent="0.25">
      <c r="A37" s="16" t="s">
        <v>16</v>
      </c>
      <c r="B37" s="19">
        <f>SUM(B33:B36)</f>
        <v>261500</v>
      </c>
      <c r="C37" s="19">
        <f>SUM(C33:C36)</f>
        <v>178447.5</v>
      </c>
      <c r="D37" s="19">
        <f t="shared" ref="D37:E37" si="5">SUM(D33:D36)</f>
        <v>140468.82500000001</v>
      </c>
      <c r="E37" s="19">
        <f t="shared" si="5"/>
        <v>14000</v>
      </c>
      <c r="F37"/>
      <c r="G37"/>
      <c r="H37"/>
    </row>
    <row r="38" spans="1:8" x14ac:dyDescent="0.25">
      <c r="A38"/>
      <c r="B38" s="12"/>
      <c r="C38" s="12"/>
      <c r="D38" s="12"/>
      <c r="E38" s="12"/>
      <c r="F38"/>
      <c r="G38"/>
      <c r="H38"/>
    </row>
    <row r="39" spans="1:8" x14ac:dyDescent="0.25">
      <c r="A39" t="s">
        <v>22</v>
      </c>
      <c r="B39" s="12">
        <f>$I$8</f>
        <v>48000</v>
      </c>
      <c r="C39" s="12">
        <f>B48</f>
        <v>40000</v>
      </c>
      <c r="D39" s="12">
        <f>C48</f>
        <v>40000</v>
      </c>
      <c r="E39" s="12">
        <f>D48</f>
        <v>59833.674999999988</v>
      </c>
      <c r="F39"/>
      <c r="G39"/>
      <c r="H39"/>
    </row>
    <row r="40" spans="1:8" x14ac:dyDescent="0.25">
      <c r="A40" t="s">
        <v>35</v>
      </c>
      <c r="B40" s="12">
        <f>B30-B37</f>
        <v>-107250</v>
      </c>
      <c r="C40" s="12">
        <f>C30-C37</f>
        <v>42552.5</v>
      </c>
      <c r="D40" s="12">
        <f>D30-D37</f>
        <v>76531.174999999988</v>
      </c>
      <c r="E40" s="12">
        <f>E30-E37</f>
        <v>182500</v>
      </c>
      <c r="F40"/>
      <c r="G40"/>
      <c r="H40"/>
    </row>
    <row r="41" spans="1:8" x14ac:dyDescent="0.25">
      <c r="A41" t="s">
        <v>27</v>
      </c>
      <c r="B41" s="12">
        <f>$I$9</f>
        <v>40000</v>
      </c>
      <c r="C41" s="12">
        <f t="shared" ref="C41:E41" si="6">$I$9</f>
        <v>40000</v>
      </c>
      <c r="D41" s="12">
        <f t="shared" si="6"/>
        <v>40000</v>
      </c>
      <c r="E41" s="12">
        <f t="shared" si="6"/>
        <v>40000</v>
      </c>
      <c r="F41"/>
      <c r="G41"/>
      <c r="H41"/>
    </row>
    <row r="42" spans="1:8" x14ac:dyDescent="0.25">
      <c r="A42" s="18" t="s">
        <v>36</v>
      </c>
      <c r="B42" s="19">
        <f>SUM(B40,B39)</f>
        <v>-59250</v>
      </c>
      <c r="C42" s="19">
        <f>SUM(C40,C39)</f>
        <v>82552.5</v>
      </c>
      <c r="D42" s="19">
        <f>SUM(D40,D39)</f>
        <v>116531.17499999999</v>
      </c>
      <c r="E42" s="19">
        <f>SUM(E40,E39)</f>
        <v>242333.67499999999</v>
      </c>
      <c r="F42"/>
      <c r="G42"/>
      <c r="H42"/>
    </row>
    <row r="43" spans="1:8" x14ac:dyDescent="0.25">
      <c r="A43" t="s">
        <v>31</v>
      </c>
      <c r="B43" s="26">
        <f>IF((B42-B41) &lt; 0,0,B42-B41)</f>
        <v>0</v>
      </c>
      <c r="C43" s="26">
        <f t="shared" ref="C43:E43" si="7">IF((C42-C41) &lt; 0,0,C42-C41)</f>
        <v>42552.5</v>
      </c>
      <c r="D43" s="26">
        <f t="shared" si="7"/>
        <v>76531.174999999988</v>
      </c>
      <c r="E43" s="26">
        <f t="shared" si="7"/>
        <v>202333.67499999999</v>
      </c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 s="11" t="s">
        <v>37</v>
      </c>
      <c r="B45"/>
      <c r="C45"/>
      <c r="D45"/>
      <c r="E45"/>
      <c r="F45"/>
      <c r="G45"/>
      <c r="H45"/>
    </row>
    <row r="46" spans="1:8" x14ac:dyDescent="0.25">
      <c r="A46" t="s">
        <v>28</v>
      </c>
      <c r="B46" s="14">
        <f>B41+-B42</f>
        <v>99250</v>
      </c>
      <c r="C46" s="14">
        <v>0</v>
      </c>
      <c r="D46" s="12">
        <v>0</v>
      </c>
      <c r="E46" s="12">
        <v>0</v>
      </c>
      <c r="F46"/>
      <c r="G46"/>
      <c r="H46"/>
    </row>
    <row r="47" spans="1:8" x14ac:dyDescent="0.25">
      <c r="A47" t="s">
        <v>29</v>
      </c>
      <c r="B47" s="12">
        <v>0</v>
      </c>
      <c r="C47" s="14">
        <f>-(IF(B50&gt;C43,C43,B50))</f>
        <v>-42552.5</v>
      </c>
      <c r="D47" s="14">
        <f>-(IF(C50&gt;D43,D43,C50))</f>
        <v>-56697.5</v>
      </c>
      <c r="E47" s="14">
        <f>-D50</f>
        <v>0</v>
      </c>
      <c r="F47"/>
      <c r="G47"/>
      <c r="H47"/>
    </row>
    <row r="48" spans="1:8" x14ac:dyDescent="0.25">
      <c r="A48" t="s">
        <v>24</v>
      </c>
      <c r="B48" s="12">
        <f>SUM(B46,B42)</f>
        <v>40000</v>
      </c>
      <c r="C48" s="12">
        <f>SUM(C39:C40,C47)</f>
        <v>40000</v>
      </c>
      <c r="D48" s="12">
        <f t="shared" ref="D48:E48" si="8">SUM(D39:D40,D47)</f>
        <v>59833.674999999988</v>
      </c>
      <c r="E48" s="12">
        <f t="shared" si="8"/>
        <v>242333.67499999999</v>
      </c>
      <c r="F48"/>
      <c r="G48"/>
      <c r="H48"/>
    </row>
    <row r="50" spans="1:5" x14ac:dyDescent="0.25">
      <c r="A50" s="20" t="s">
        <v>38</v>
      </c>
      <c r="B50" s="21">
        <f>B46</f>
        <v>99250</v>
      </c>
      <c r="C50" s="21">
        <f>B46+C46+C47</f>
        <v>56697.5</v>
      </c>
      <c r="D50" s="21">
        <f>C50+D46+D47</f>
        <v>0</v>
      </c>
      <c r="E50" s="21">
        <f t="shared" ref="D50:E50" si="9">D46+E46+E47</f>
        <v>0</v>
      </c>
    </row>
    <row r="53" spans="1:5" x14ac:dyDescent="0.25">
      <c r="A53" s="29" t="s">
        <v>39</v>
      </c>
      <c r="B53" s="30">
        <f>B30</f>
        <v>154250</v>
      </c>
    </row>
    <row r="54" spans="1:5" x14ac:dyDescent="0.25">
      <c r="A54" s="29" t="s">
        <v>40</v>
      </c>
      <c r="B54" s="30">
        <f>D30</f>
        <v>217000</v>
      </c>
    </row>
    <row r="55" spans="1:5" x14ac:dyDescent="0.25">
      <c r="A55" s="29" t="s">
        <v>41</v>
      </c>
      <c r="B55" s="30">
        <f>B37</f>
        <v>261500</v>
      </c>
    </row>
    <row r="56" spans="1:5" x14ac:dyDescent="0.25">
      <c r="A56" s="29" t="s">
        <v>42</v>
      </c>
      <c r="B56" s="30">
        <f>D37</f>
        <v>140468.82500000001</v>
      </c>
    </row>
    <row r="57" spans="1:5" x14ac:dyDescent="0.25">
      <c r="A57" s="29" t="s">
        <v>43</v>
      </c>
      <c r="B57" s="30">
        <f>B46</f>
        <v>99250</v>
      </c>
    </row>
    <row r="58" spans="1:5" x14ac:dyDescent="0.25">
      <c r="A58" s="29" t="s">
        <v>44</v>
      </c>
      <c r="B58" s="30">
        <f>-C47</f>
        <v>42552.5</v>
      </c>
    </row>
    <row r="59" spans="1:5" x14ac:dyDescent="0.25">
      <c r="A59" s="29" t="s">
        <v>45</v>
      </c>
      <c r="B59" s="30">
        <f>-D47</f>
        <v>56697.5</v>
      </c>
    </row>
    <row r="60" spans="1:5" x14ac:dyDescent="0.25">
      <c r="A60" s="29" t="s">
        <v>46</v>
      </c>
      <c r="B60" s="31">
        <v>42552</v>
      </c>
    </row>
    <row r="61" spans="1:5" x14ac:dyDescent="0.25">
      <c r="A61" s="29" t="s">
        <v>47</v>
      </c>
      <c r="B61" s="31">
        <v>40842</v>
      </c>
    </row>
    <row r="62" spans="1:5" x14ac:dyDescent="0.25">
      <c r="A62" s="29" t="s">
        <v>48</v>
      </c>
      <c r="B62" s="31">
        <v>99250</v>
      </c>
    </row>
  </sheetData>
  <scenarios current="1" show="1">
    <scenario name="Original Values" locked="1" count="4" user="Dennis Mureithi" comment="Original sales">
      <inputCells r="B6" val="140000" numFmtId="44"/>
      <inputCells r="B7" val="280000" numFmtId="44"/>
      <inputCells r="B8" val="170000" numFmtId="44"/>
      <inputCells r="B9" val="120000" numFmtId="44"/>
    </scenario>
    <scenario name="Good sales" locked="1" count="4" user="Dennis Mureithi" comment="Good sales">
      <inputCells r="B6" val="180000" numFmtId="44"/>
      <inputCells r="B7" val="330000" numFmtId="44"/>
      <inputCells r="B8" val="210000" numFmtId="44"/>
      <inputCells r="B9" val="150000" numFmtId="44"/>
    </scenario>
    <scenario name="Bad sales" locked="1" count="4" user="Dennis Mureithi" comment="Poor sales">
      <inputCells r="B6" val="110000" numFmtId="44"/>
      <inputCells r="B7" val="230000" numFmtId="44"/>
      <inputCells r="B8" val="140000" numFmtId="44"/>
      <inputCells r="B9" val="100000" numFmtId="44"/>
    </scenario>
  </scenarios>
  <mergeCells count="4">
    <mergeCell ref="A25:E25"/>
    <mergeCell ref="A1:F1"/>
    <mergeCell ref="H1:I1"/>
    <mergeCell ref="A12:F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2021-04-27T08:24:30Z</dcterms:created>
  <dcterms:modified xsi:type="dcterms:W3CDTF">2021-04-27T14:56:47Z</dcterms:modified>
</cp:coreProperties>
</file>