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20490" windowHeight="7755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5" i="1" l="1"/>
  <c r="C8" i="1"/>
  <c r="C12" i="1"/>
  <c r="E9" i="1"/>
  <c r="E12" i="1"/>
  <c r="G9" i="1"/>
  <c r="G12" i="1"/>
  <c r="I9" i="1"/>
  <c r="I12" i="1"/>
  <c r="K9" i="1"/>
  <c r="K12" i="1"/>
  <c r="K19" i="1"/>
  <c r="O13" i="1"/>
  <c r="C11" i="1"/>
  <c r="E11" i="1"/>
  <c r="G11" i="1"/>
  <c r="I11" i="1"/>
  <c r="S13" i="1"/>
  <c r="K11" i="1"/>
  <c r="T13" i="1"/>
  <c r="K21" i="1"/>
  <c r="O14" i="1"/>
  <c r="O15" i="1"/>
  <c r="S15" i="1"/>
  <c r="T15" i="1"/>
  <c r="K22" i="1"/>
  <c r="O16" i="1"/>
  <c r="T16" i="1"/>
  <c r="S16" i="1"/>
  <c r="K23" i="1"/>
  <c r="K24" i="1"/>
  <c r="K26" i="1"/>
  <c r="K27" i="1"/>
  <c r="K124" i="1"/>
  <c r="C107" i="1"/>
  <c r="C111" i="1"/>
  <c r="E108" i="1"/>
  <c r="E111" i="1"/>
  <c r="G108" i="1"/>
  <c r="G111" i="1"/>
  <c r="I108" i="1"/>
  <c r="I111" i="1"/>
  <c r="K108" i="1"/>
  <c r="K111" i="1"/>
  <c r="K118" i="1"/>
  <c r="O112" i="1"/>
  <c r="C110" i="1"/>
  <c r="E110" i="1"/>
  <c r="G110" i="1"/>
  <c r="I110" i="1"/>
  <c r="S112" i="1"/>
  <c r="K110" i="1"/>
  <c r="T112" i="1"/>
  <c r="K120" i="1"/>
  <c r="O113" i="1"/>
  <c r="O114" i="1"/>
  <c r="S114" i="1"/>
  <c r="T114" i="1"/>
  <c r="K121" i="1"/>
  <c r="O115" i="1"/>
  <c r="T115" i="1"/>
  <c r="S115" i="1"/>
  <c r="K122" i="1"/>
  <c r="K123" i="1"/>
  <c r="K125" i="1"/>
  <c r="K126" i="1"/>
  <c r="K127" i="1"/>
  <c r="I25" i="1"/>
  <c r="I19" i="1"/>
  <c r="R13" i="1"/>
  <c r="I21" i="1"/>
  <c r="R15" i="1"/>
  <c r="I22" i="1"/>
  <c r="R16" i="1"/>
  <c r="I23" i="1"/>
  <c r="I24" i="1"/>
  <c r="I26" i="1"/>
  <c r="I27" i="1"/>
  <c r="I124" i="1"/>
  <c r="I118" i="1"/>
  <c r="R112" i="1"/>
  <c r="I120" i="1"/>
  <c r="R114" i="1"/>
  <c r="I121" i="1"/>
  <c r="R115" i="1"/>
  <c r="I122" i="1"/>
  <c r="I123" i="1"/>
  <c r="I125" i="1"/>
  <c r="I126" i="1"/>
  <c r="I127" i="1"/>
  <c r="G25" i="1"/>
  <c r="O11" i="1"/>
  <c r="G15" i="1"/>
  <c r="O8" i="1"/>
  <c r="G16" i="1"/>
  <c r="G17" i="1"/>
  <c r="G19" i="1"/>
  <c r="Q13" i="1"/>
  <c r="G21" i="1"/>
  <c r="Q15" i="1"/>
  <c r="G22" i="1"/>
  <c r="Q16" i="1"/>
  <c r="G23" i="1"/>
  <c r="G24" i="1"/>
  <c r="G26" i="1"/>
  <c r="G27" i="1"/>
  <c r="G124" i="1"/>
  <c r="O110" i="1"/>
  <c r="G114" i="1"/>
  <c r="O107" i="1"/>
  <c r="G115" i="1"/>
  <c r="G116" i="1"/>
  <c r="G118" i="1"/>
  <c r="Q112" i="1"/>
  <c r="G120" i="1"/>
  <c r="Q114" i="1"/>
  <c r="G121" i="1"/>
  <c r="Q115" i="1"/>
  <c r="G122" i="1"/>
  <c r="G123" i="1"/>
  <c r="G125" i="1"/>
  <c r="G126" i="1"/>
  <c r="G127" i="1"/>
  <c r="E25" i="1"/>
  <c r="E15" i="1"/>
  <c r="E16" i="1"/>
  <c r="E17" i="1"/>
  <c r="E19" i="1"/>
  <c r="P13" i="1"/>
  <c r="E21" i="1"/>
  <c r="P15" i="1"/>
  <c r="E22" i="1"/>
  <c r="P16" i="1"/>
  <c r="E23" i="1"/>
  <c r="E24" i="1"/>
  <c r="E26" i="1"/>
  <c r="E27" i="1"/>
  <c r="E124" i="1"/>
  <c r="E114" i="1"/>
  <c r="E115" i="1"/>
  <c r="E116" i="1"/>
  <c r="E118" i="1"/>
  <c r="P112" i="1"/>
  <c r="E120" i="1"/>
  <c r="P114" i="1"/>
  <c r="E121" i="1"/>
  <c r="P115" i="1"/>
  <c r="E122" i="1"/>
  <c r="E123" i="1"/>
  <c r="E125" i="1"/>
  <c r="E126" i="1"/>
  <c r="E127" i="1"/>
  <c r="C25" i="1"/>
  <c r="C15" i="1"/>
  <c r="C16" i="1"/>
  <c r="C17" i="1"/>
  <c r="C19" i="1"/>
  <c r="C21" i="1"/>
  <c r="C22" i="1"/>
  <c r="C23" i="1"/>
  <c r="C24" i="1"/>
  <c r="C26" i="1"/>
  <c r="C27" i="1"/>
  <c r="C124" i="1"/>
  <c r="C114" i="1"/>
  <c r="C115" i="1"/>
  <c r="C116" i="1"/>
  <c r="C118" i="1"/>
  <c r="C120" i="1"/>
  <c r="C121" i="1"/>
  <c r="C122" i="1"/>
  <c r="C123" i="1"/>
  <c r="C125" i="1"/>
  <c r="C126" i="1"/>
  <c r="C127" i="1"/>
  <c r="K114" i="1"/>
  <c r="K115" i="1"/>
  <c r="K116" i="1"/>
  <c r="I114" i="1"/>
  <c r="I115" i="1"/>
  <c r="I116" i="1"/>
  <c r="K104" i="1"/>
  <c r="I104" i="1"/>
  <c r="G104" i="1"/>
  <c r="E104" i="1"/>
  <c r="C104" i="1"/>
  <c r="K99" i="1"/>
  <c r="C82" i="1"/>
  <c r="C86" i="1"/>
  <c r="E83" i="1"/>
  <c r="E86" i="1"/>
  <c r="G83" i="1"/>
  <c r="G86" i="1"/>
  <c r="I83" i="1"/>
  <c r="I86" i="1"/>
  <c r="K83" i="1"/>
  <c r="K86" i="1"/>
  <c r="K93" i="1"/>
  <c r="O87" i="1"/>
  <c r="C85" i="1"/>
  <c r="E85" i="1"/>
  <c r="G85" i="1"/>
  <c r="I85" i="1"/>
  <c r="S87" i="1"/>
  <c r="K85" i="1"/>
  <c r="T87" i="1"/>
  <c r="K95" i="1"/>
  <c r="O88" i="1"/>
  <c r="O89" i="1"/>
  <c r="S89" i="1"/>
  <c r="T89" i="1"/>
  <c r="K96" i="1"/>
  <c r="O90" i="1"/>
  <c r="T90" i="1"/>
  <c r="S90" i="1"/>
  <c r="K97" i="1"/>
  <c r="K98" i="1"/>
  <c r="K100" i="1"/>
  <c r="K101" i="1"/>
  <c r="I99" i="1"/>
  <c r="I93" i="1"/>
  <c r="R87" i="1"/>
  <c r="I95" i="1"/>
  <c r="R89" i="1"/>
  <c r="I96" i="1"/>
  <c r="R90" i="1"/>
  <c r="I97" i="1"/>
  <c r="I98" i="1"/>
  <c r="I100" i="1"/>
  <c r="I101" i="1"/>
  <c r="G99" i="1"/>
  <c r="O85" i="1"/>
  <c r="G89" i="1"/>
  <c r="O82" i="1"/>
  <c r="G90" i="1"/>
  <c r="G91" i="1"/>
  <c r="G93" i="1"/>
  <c r="Q87" i="1"/>
  <c r="G95" i="1"/>
  <c r="Q89" i="1"/>
  <c r="G96" i="1"/>
  <c r="Q90" i="1"/>
  <c r="G97" i="1"/>
  <c r="G98" i="1"/>
  <c r="G100" i="1"/>
  <c r="G101" i="1"/>
  <c r="E99" i="1"/>
  <c r="E89" i="1"/>
  <c r="E90" i="1"/>
  <c r="E91" i="1"/>
  <c r="E93" i="1"/>
  <c r="P87" i="1"/>
  <c r="E95" i="1"/>
  <c r="P89" i="1"/>
  <c r="E96" i="1"/>
  <c r="P90" i="1"/>
  <c r="E97" i="1"/>
  <c r="E98" i="1"/>
  <c r="E100" i="1"/>
  <c r="E101" i="1"/>
  <c r="C99" i="1"/>
  <c r="C89" i="1"/>
  <c r="C90" i="1"/>
  <c r="C91" i="1"/>
  <c r="C93" i="1"/>
  <c r="C95" i="1"/>
  <c r="C96" i="1"/>
  <c r="C97" i="1"/>
  <c r="C98" i="1"/>
  <c r="C100" i="1"/>
  <c r="C101" i="1"/>
  <c r="K89" i="1"/>
  <c r="K90" i="1"/>
  <c r="K91" i="1"/>
  <c r="I89" i="1"/>
  <c r="I90" i="1"/>
  <c r="I91" i="1"/>
  <c r="K73" i="1"/>
  <c r="C56" i="1"/>
  <c r="C60" i="1"/>
  <c r="E57" i="1"/>
  <c r="E60" i="1"/>
  <c r="G57" i="1"/>
  <c r="G60" i="1"/>
  <c r="I57" i="1"/>
  <c r="I60" i="1"/>
  <c r="K57" i="1"/>
  <c r="K60" i="1"/>
  <c r="K67" i="1"/>
  <c r="O61" i="1"/>
  <c r="C59" i="1"/>
  <c r="E59" i="1"/>
  <c r="G59" i="1"/>
  <c r="I59" i="1"/>
  <c r="S61" i="1"/>
  <c r="K59" i="1"/>
  <c r="T61" i="1"/>
  <c r="K69" i="1"/>
  <c r="O62" i="1"/>
  <c r="O63" i="1"/>
  <c r="S63" i="1"/>
  <c r="T63" i="1"/>
  <c r="K70" i="1"/>
  <c r="O64" i="1"/>
  <c r="T64" i="1"/>
  <c r="S64" i="1"/>
  <c r="K71" i="1"/>
  <c r="K72" i="1"/>
  <c r="K74" i="1"/>
  <c r="K75" i="1"/>
  <c r="K76" i="1"/>
  <c r="I73" i="1"/>
  <c r="I67" i="1"/>
  <c r="R61" i="1"/>
  <c r="I69" i="1"/>
  <c r="R63" i="1"/>
  <c r="I70" i="1"/>
  <c r="R64" i="1"/>
  <c r="I71" i="1"/>
  <c r="I72" i="1"/>
  <c r="I74" i="1"/>
  <c r="I75" i="1"/>
  <c r="I76" i="1"/>
  <c r="G73" i="1"/>
  <c r="O59" i="1"/>
  <c r="G63" i="1"/>
  <c r="O56" i="1"/>
  <c r="G64" i="1"/>
  <c r="G65" i="1"/>
  <c r="G67" i="1"/>
  <c r="Q61" i="1"/>
  <c r="G69" i="1"/>
  <c r="Q63" i="1"/>
  <c r="G70" i="1"/>
  <c r="Q64" i="1"/>
  <c r="G71" i="1"/>
  <c r="G72" i="1"/>
  <c r="G74" i="1"/>
  <c r="G75" i="1"/>
  <c r="G76" i="1"/>
  <c r="E73" i="1"/>
  <c r="E63" i="1"/>
  <c r="E64" i="1"/>
  <c r="E65" i="1"/>
  <c r="E67" i="1"/>
  <c r="P61" i="1"/>
  <c r="E69" i="1"/>
  <c r="P63" i="1"/>
  <c r="E70" i="1"/>
  <c r="P64" i="1"/>
  <c r="E71" i="1"/>
  <c r="E72" i="1"/>
  <c r="E74" i="1"/>
  <c r="E75" i="1"/>
  <c r="E76" i="1"/>
  <c r="C73" i="1"/>
  <c r="C63" i="1"/>
  <c r="C64" i="1"/>
  <c r="C65" i="1"/>
  <c r="C67" i="1"/>
  <c r="C69" i="1"/>
  <c r="C70" i="1"/>
  <c r="C71" i="1"/>
  <c r="C72" i="1"/>
  <c r="C74" i="1"/>
  <c r="C75" i="1"/>
  <c r="C76" i="1"/>
  <c r="K63" i="1"/>
  <c r="K64" i="1"/>
  <c r="K65" i="1"/>
  <c r="I63" i="1"/>
  <c r="I64" i="1"/>
  <c r="I65" i="1"/>
  <c r="K49" i="1"/>
  <c r="C32" i="1"/>
  <c r="C36" i="1"/>
  <c r="E33" i="1"/>
  <c r="E36" i="1"/>
  <c r="G33" i="1"/>
  <c r="G36" i="1"/>
  <c r="I33" i="1"/>
  <c r="I36" i="1"/>
  <c r="K33" i="1"/>
  <c r="K36" i="1"/>
  <c r="K43" i="1"/>
  <c r="O37" i="1"/>
  <c r="C35" i="1"/>
  <c r="E35" i="1"/>
  <c r="G35" i="1"/>
  <c r="I35" i="1"/>
  <c r="S37" i="1"/>
  <c r="K35" i="1"/>
  <c r="T37" i="1"/>
  <c r="K45" i="1"/>
  <c r="O38" i="1"/>
  <c r="O39" i="1"/>
  <c r="S39" i="1"/>
  <c r="T39" i="1"/>
  <c r="K46" i="1"/>
  <c r="O40" i="1"/>
  <c r="T40" i="1"/>
  <c r="S40" i="1"/>
  <c r="K47" i="1"/>
  <c r="K48" i="1"/>
  <c r="K50" i="1"/>
  <c r="K51" i="1"/>
  <c r="K52" i="1"/>
  <c r="I49" i="1"/>
  <c r="I43" i="1"/>
  <c r="R37" i="1"/>
  <c r="I45" i="1"/>
  <c r="R39" i="1"/>
  <c r="I46" i="1"/>
  <c r="R40" i="1"/>
  <c r="I47" i="1"/>
  <c r="I48" i="1"/>
  <c r="I50" i="1"/>
  <c r="I51" i="1"/>
  <c r="I52" i="1"/>
  <c r="G49" i="1"/>
  <c r="O35" i="1"/>
  <c r="G39" i="1"/>
  <c r="O32" i="1"/>
  <c r="G40" i="1"/>
  <c r="G41" i="1"/>
  <c r="G43" i="1"/>
  <c r="Q37" i="1"/>
  <c r="G45" i="1"/>
  <c r="Q39" i="1"/>
  <c r="G46" i="1"/>
  <c r="Q40" i="1"/>
  <c r="G47" i="1"/>
  <c r="G48" i="1"/>
  <c r="G50" i="1"/>
  <c r="G51" i="1"/>
  <c r="G52" i="1"/>
  <c r="E49" i="1"/>
  <c r="E39" i="1"/>
  <c r="E40" i="1"/>
  <c r="E41" i="1"/>
  <c r="E43" i="1"/>
  <c r="P37" i="1"/>
  <c r="E45" i="1"/>
  <c r="P39" i="1"/>
  <c r="E46" i="1"/>
  <c r="P40" i="1"/>
  <c r="E47" i="1"/>
  <c r="E48" i="1"/>
  <c r="E50" i="1"/>
  <c r="E51" i="1"/>
  <c r="E52" i="1"/>
  <c r="C49" i="1"/>
  <c r="C39" i="1"/>
  <c r="C40" i="1"/>
  <c r="C41" i="1"/>
  <c r="C43" i="1"/>
  <c r="C45" i="1"/>
  <c r="C46" i="1"/>
  <c r="C47" i="1"/>
  <c r="C48" i="1"/>
  <c r="C50" i="1"/>
  <c r="C51" i="1"/>
  <c r="C52" i="1"/>
  <c r="K39" i="1"/>
  <c r="K40" i="1"/>
  <c r="K41" i="1"/>
  <c r="I39" i="1"/>
  <c r="I40" i="1"/>
  <c r="I41" i="1"/>
  <c r="K15" i="1"/>
  <c r="K16" i="1"/>
  <c r="K17" i="1"/>
  <c r="I15" i="1"/>
  <c r="I16" i="1"/>
  <c r="I17" i="1"/>
</calcChain>
</file>

<file path=xl/sharedStrings.xml><?xml version="1.0" encoding="utf-8"?>
<sst xmlns="http://schemas.openxmlformats.org/spreadsheetml/2006/main" count="116" uniqueCount="27">
  <si>
    <t>useful life 5 years.</t>
  </si>
  <si>
    <t xml:space="preserve">Year </t>
  </si>
  <si>
    <t>tax=</t>
  </si>
  <si>
    <t>Initial investment</t>
  </si>
  <si>
    <t>Additional investment</t>
  </si>
  <si>
    <t>Profit margin</t>
  </si>
  <si>
    <t>Revenue</t>
  </si>
  <si>
    <t>Depreciation</t>
  </si>
  <si>
    <t>Working capital items</t>
  </si>
  <si>
    <t>Inventory</t>
  </si>
  <si>
    <t>Receivables</t>
  </si>
  <si>
    <t>less tax</t>
  </si>
  <si>
    <t>payables</t>
  </si>
  <si>
    <t>Net profit after tax</t>
  </si>
  <si>
    <t>Net change in working capital</t>
  </si>
  <si>
    <t>Adjust for depreciation</t>
  </si>
  <si>
    <t>Changes in working capital</t>
  </si>
  <si>
    <t>Reciervables</t>
  </si>
  <si>
    <t>PV</t>
  </si>
  <si>
    <t>Capital cost</t>
  </si>
  <si>
    <t>Quiz 4</t>
  </si>
  <si>
    <t>first year sales at 2%</t>
  </si>
  <si>
    <t>Effect</t>
  </si>
  <si>
    <t>First year sales at 4%</t>
  </si>
  <si>
    <t>quiz 4b</t>
  </si>
  <si>
    <t>cost of capital at 15%</t>
  </si>
  <si>
    <t>Question 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</si>
</sst>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7"/>
  <sheetViews>
    <sheetView tabSelected="1" topLeftCell="A31" workbookViewId="0">
      <selection activeCell="A128" sqref="A128"/>
    </sheetView>
  </sheetViews>
  <sheetFormatPr defaultRowHeight="15.75" x14ac:dyDescent="0.25"/>
  <sheetData>
    <row r="1" spans="1:20" x14ac:dyDescent="0.25">
      <c r="A1" t="s">
        <v>0</v>
      </c>
    </row>
    <row r="7" spans="1:20" x14ac:dyDescent="0.25">
      <c r="B7" t="s">
        <v>1</v>
      </c>
      <c r="C7">
        <v>1</v>
      </c>
      <c r="E7">
        <v>2</v>
      </c>
      <c r="G7">
        <v>3</v>
      </c>
      <c r="I7">
        <v>4</v>
      </c>
      <c r="K7">
        <v>5</v>
      </c>
      <c r="O7" t="s">
        <v>2</v>
      </c>
    </row>
    <row r="8" spans="1:20" x14ac:dyDescent="0.25">
      <c r="A8" t="s">
        <v>3</v>
      </c>
      <c r="C8">
        <f>10%*(-39034)</f>
        <v>-3903.4</v>
      </c>
      <c r="O8">
        <f>1883/8156</f>
        <v>0.23087297694948505</v>
      </c>
    </row>
    <row r="9" spans="1:20" x14ac:dyDescent="0.25">
      <c r="A9" t="s">
        <v>4</v>
      </c>
      <c r="E9">
        <f>1.1*C8</f>
        <v>-4293.7400000000007</v>
      </c>
      <c r="G9">
        <f>1.05*E9</f>
        <v>-4508.4270000000006</v>
      </c>
      <c r="I9">
        <f>1.01*G9</f>
        <v>-4553.5112700000009</v>
      </c>
      <c r="K9">
        <f>1.01*I9</f>
        <v>-4599.0463827000012</v>
      </c>
    </row>
    <row r="10" spans="1:20" x14ac:dyDescent="0.25">
      <c r="N10" t="s">
        <v>5</v>
      </c>
    </row>
    <row r="11" spans="1:20" x14ac:dyDescent="0.25">
      <c r="A11" t="s">
        <v>6</v>
      </c>
      <c r="C11">
        <f>3%*92793</f>
        <v>2783.79</v>
      </c>
      <c r="E11">
        <f>1.15*C11</f>
        <v>3201.3584999999998</v>
      </c>
      <c r="G11">
        <f>1.1*E11</f>
        <v>3521.4943499999999</v>
      </c>
      <c r="I11">
        <f>1.05*G11</f>
        <v>3697.5690675000001</v>
      </c>
      <c r="K11">
        <f>1.05*I11</f>
        <v>3882.4475208750005</v>
      </c>
      <c r="O11">
        <f>19083/35063</f>
        <v>0.54424892336651176</v>
      </c>
    </row>
    <row r="12" spans="1:20" x14ac:dyDescent="0.25">
      <c r="A12" t="s">
        <v>7</v>
      </c>
      <c r="C12">
        <f>-C8/5</f>
        <v>780.68000000000006</v>
      </c>
      <c r="E12">
        <f>C12+-E9/5</f>
        <v>1639.4280000000003</v>
      </c>
      <c r="G12">
        <f>E12+-G9/5</f>
        <v>2541.1134000000002</v>
      </c>
      <c r="I12">
        <f>G12+-I9/5</f>
        <v>3451.8156540000004</v>
      </c>
      <c r="K12">
        <f>I12+-K9/5</f>
        <v>4371.6249305400006</v>
      </c>
      <c r="N12" t="s">
        <v>8</v>
      </c>
    </row>
    <row r="13" spans="1:20" x14ac:dyDescent="0.25">
      <c r="N13" t="s">
        <v>9</v>
      </c>
      <c r="O13">
        <f>2103/35063</f>
        <v>5.9977754327924022E-2</v>
      </c>
      <c r="P13">
        <f>O13*C11</f>
        <v>166.96547272053161</v>
      </c>
      <c r="Q13">
        <f>O13*E11</f>
        <v>192.01029362861135</v>
      </c>
      <c r="R13">
        <f>O13*G11</f>
        <v>211.21132299147249</v>
      </c>
      <c r="S13">
        <f>O13*I11</f>
        <v>221.77188914104613</v>
      </c>
      <c r="T13">
        <f>O13*K11</f>
        <v>232.86048359809845</v>
      </c>
    </row>
    <row r="14" spans="1:20" x14ac:dyDescent="0.25">
      <c r="N14" t="s">
        <v>10</v>
      </c>
      <c r="O14">
        <f>19835+2905</f>
        <v>22740</v>
      </c>
    </row>
    <row r="15" spans="1:20" x14ac:dyDescent="0.25">
      <c r="C15">
        <f>O11*C11</f>
        <v>1515.0747103784618</v>
      </c>
      <c r="E15">
        <f>O11*E11</f>
        <v>1742.3359169352309</v>
      </c>
      <c r="G15">
        <f>O11*G11</f>
        <v>1916.5695086287542</v>
      </c>
      <c r="I15">
        <f>O11*I11</f>
        <v>2012.3979840601919</v>
      </c>
      <c r="K15">
        <f>O11*K11</f>
        <v>2113.0178832632018</v>
      </c>
      <c r="O15">
        <f>O14/35063</f>
        <v>0.64854690129196013</v>
      </c>
      <c r="P15">
        <f>O15*C11</f>
        <v>1805.4183783475457</v>
      </c>
      <c r="Q15">
        <f>O15*E11</f>
        <v>2076.2311350996774</v>
      </c>
      <c r="R15">
        <f>O15*G11</f>
        <v>2283.8542486096453</v>
      </c>
      <c r="S15">
        <f>O15*I11</f>
        <v>2398.0469610401278</v>
      </c>
      <c r="T15">
        <f>O15*K11</f>
        <v>2517.9493090921342</v>
      </c>
    </row>
    <row r="16" spans="1:20" x14ac:dyDescent="0.25">
      <c r="A16" t="s">
        <v>11</v>
      </c>
      <c r="C16">
        <f>C15*O8</f>
        <v>349.78980868595437</v>
      </c>
      <c r="E16">
        <f>E15*O8</f>
        <v>402.25827998884745</v>
      </c>
      <c r="G16">
        <f>G15*O8</f>
        <v>442.48410798773227</v>
      </c>
      <c r="I16">
        <f>I15*O8</f>
        <v>464.60831338711887</v>
      </c>
      <c r="K16">
        <f>O8*K15</f>
        <v>487.8387290564749</v>
      </c>
      <c r="N16" t="s">
        <v>12</v>
      </c>
      <c r="O16">
        <f>6864/35063</f>
        <v>0.19576191426860223</v>
      </c>
      <c r="P16">
        <f>O16*C11</f>
        <v>544.96005932179219</v>
      </c>
      <c r="Q16">
        <f>O16*E11</f>
        <v>626.704068220061</v>
      </c>
      <c r="R16">
        <f>O16*G11</f>
        <v>689.37447504206716</v>
      </c>
      <c r="S16">
        <f>O16*I11</f>
        <v>723.84319879417046</v>
      </c>
      <c r="T16">
        <f>O16*K11</f>
        <v>760.03535873387909</v>
      </c>
    </row>
    <row r="17" spans="1:15" x14ac:dyDescent="0.25">
      <c r="A17" t="s">
        <v>13</v>
      </c>
      <c r="C17" s="1">
        <f>C15-C16</f>
        <v>1165.2849016925074</v>
      </c>
      <c r="E17" s="1">
        <f>E15-E16</f>
        <v>1340.0776369463833</v>
      </c>
      <c r="G17" s="1">
        <f>G15-G16</f>
        <v>1474.0854006410218</v>
      </c>
      <c r="I17" s="1">
        <f>I15-I16</f>
        <v>1547.789670673073</v>
      </c>
      <c r="K17" s="1">
        <f>K15-K16</f>
        <v>1625.1791542067269</v>
      </c>
      <c r="N17" t="s">
        <v>14</v>
      </c>
    </row>
    <row r="19" spans="1:15" x14ac:dyDescent="0.25">
      <c r="A19" t="s">
        <v>15</v>
      </c>
      <c r="C19">
        <f>C12</f>
        <v>780.68000000000006</v>
      </c>
      <c r="E19">
        <f>E12</f>
        <v>1639.4280000000003</v>
      </c>
      <c r="G19">
        <f>G12</f>
        <v>2541.1134000000002</v>
      </c>
      <c r="I19">
        <f>I12</f>
        <v>3451.8156540000004</v>
      </c>
      <c r="K19">
        <f>K12</f>
        <v>4371.6249305400006</v>
      </c>
    </row>
    <row r="20" spans="1:15" x14ac:dyDescent="0.25">
      <c r="A20" t="s">
        <v>16</v>
      </c>
    </row>
    <row r="21" spans="1:15" x14ac:dyDescent="0.25">
      <c r="A21" t="s">
        <v>9</v>
      </c>
      <c r="C21">
        <f>2103-P13</f>
        <v>1936.0345272794684</v>
      </c>
      <c r="E21">
        <f>P13-Q13</f>
        <v>-25.044820908079743</v>
      </c>
      <c r="G21">
        <f>Q13-R13</f>
        <v>-19.201029362861135</v>
      </c>
      <c r="I21">
        <f>R13-S13</f>
        <v>-10.560566149573646</v>
      </c>
      <c r="K21">
        <f>S13-T13</f>
        <v>-11.088594457052324</v>
      </c>
    </row>
    <row r="22" spans="1:15" x14ac:dyDescent="0.25">
      <c r="A22" t="s">
        <v>17</v>
      </c>
      <c r="C22">
        <f>22741-P15</f>
        <v>20935.581621652454</v>
      </c>
      <c r="E22">
        <f>P15-Q15</f>
        <v>-270.81275675213169</v>
      </c>
      <c r="G22">
        <f>Q15-R15</f>
        <v>-207.62311350996788</v>
      </c>
      <c r="I22">
        <f>R15-S15</f>
        <v>-114.19271243048252</v>
      </c>
      <c r="K22">
        <f>S15-T15</f>
        <v>-119.90234805200635</v>
      </c>
    </row>
    <row r="23" spans="1:15" x14ac:dyDescent="0.25">
      <c r="A23" t="s">
        <v>12</v>
      </c>
      <c r="C23">
        <f>P16-6864</f>
        <v>-6319.039940678208</v>
      </c>
      <c r="E23">
        <f>Q16-P16</f>
        <v>81.744008898268817</v>
      </c>
      <c r="G23">
        <f>R16-Q16</f>
        <v>62.670406822006157</v>
      </c>
      <c r="I23">
        <f>S16-R16</f>
        <v>34.468723752103301</v>
      </c>
      <c r="K23">
        <f>T16-S16</f>
        <v>36.192159939708631</v>
      </c>
    </row>
    <row r="24" spans="1:15" x14ac:dyDescent="0.25">
      <c r="A24" t="s">
        <v>18</v>
      </c>
      <c r="C24" s="1">
        <f>C17+C19+C21+C22+C23</f>
        <v>18498.541109946222</v>
      </c>
      <c r="E24" s="1">
        <f>E17+E19+E21+E22+E23</f>
        <v>2765.3920681844415</v>
      </c>
      <c r="G24" s="1">
        <f>G17+G19+G21+G22+G23</f>
        <v>3851.0450645901992</v>
      </c>
      <c r="I24" s="1">
        <f>I19+I21+I22+I23</f>
        <v>3361.5310991720476</v>
      </c>
      <c r="K24" s="1">
        <f t="shared" ref="K24" si="0">K19+K21+K22+K23</f>
        <v>4276.8261479706498</v>
      </c>
    </row>
    <row r="25" spans="1:15" x14ac:dyDescent="0.25">
      <c r="A25" t="s">
        <v>19</v>
      </c>
      <c r="B25" s="2">
        <v>0.12</v>
      </c>
      <c r="C25">
        <f>1/(1.12^1)</f>
        <v>0.89285714285714279</v>
      </c>
      <c r="E25">
        <f>1/(1.12^2)</f>
        <v>0.79719387755102034</v>
      </c>
      <c r="G25">
        <f>1/(1.12^3)</f>
        <v>0.71178024781341087</v>
      </c>
      <c r="I25">
        <f>1/(1.12^4)</f>
        <v>0.63551807840483121</v>
      </c>
      <c r="K25">
        <f>1/(1.12^5)</f>
        <v>0.56742685571859919</v>
      </c>
    </row>
    <row r="26" spans="1:15" x14ac:dyDescent="0.25">
      <c r="C26">
        <f>C25*C24</f>
        <v>16516.554562451984</v>
      </c>
      <c r="E26">
        <f>E25*E24</f>
        <v>2204.5536257847907</v>
      </c>
      <c r="G26">
        <f>G25*G24</f>
        <v>2741.0978104146247</v>
      </c>
      <c r="I26">
        <f>I25*I24</f>
        <v>2136.3137846438999</v>
      </c>
      <c r="K26">
        <f>K25*K24</f>
        <v>2426.7860135980741</v>
      </c>
    </row>
    <row r="27" spans="1:15" x14ac:dyDescent="0.25">
      <c r="C27">
        <f>C26+C8</f>
        <v>12613.154562451984</v>
      </c>
      <c r="E27">
        <f>E26+E9</f>
        <v>-2089.18637421521</v>
      </c>
      <c r="G27">
        <f>G26+G9</f>
        <v>-1767.3291895853758</v>
      </c>
      <c r="I27">
        <f>I26+I9</f>
        <v>-2417.197485356101</v>
      </c>
      <c r="K27">
        <f>K26+K9</f>
        <v>-2172.2603691019272</v>
      </c>
    </row>
    <row r="29" spans="1:15" x14ac:dyDescent="0.25">
      <c r="A29" t="s">
        <v>20</v>
      </c>
    </row>
    <row r="30" spans="1:15" x14ac:dyDescent="0.25">
      <c r="A30" t="s">
        <v>21</v>
      </c>
    </row>
    <row r="31" spans="1:15" x14ac:dyDescent="0.25">
      <c r="B31" t="s">
        <v>1</v>
      </c>
      <c r="C31">
        <v>1</v>
      </c>
      <c r="E31">
        <v>2</v>
      </c>
      <c r="G31">
        <v>3</v>
      </c>
      <c r="I31">
        <v>4</v>
      </c>
      <c r="K31">
        <v>5</v>
      </c>
      <c r="O31" t="s">
        <v>2</v>
      </c>
    </row>
    <row r="32" spans="1:15" x14ac:dyDescent="0.25">
      <c r="A32" t="s">
        <v>3</v>
      </c>
      <c r="C32">
        <f>10%*(-39034)</f>
        <v>-3903.4</v>
      </c>
      <c r="O32">
        <f>1883/8156</f>
        <v>0.23087297694948505</v>
      </c>
    </row>
    <row r="33" spans="1:20" x14ac:dyDescent="0.25">
      <c r="A33" t="s">
        <v>4</v>
      </c>
      <c r="E33">
        <f>1.1*C32</f>
        <v>-4293.7400000000007</v>
      </c>
      <c r="G33">
        <f>1.05*E33</f>
        <v>-4508.4270000000006</v>
      </c>
      <c r="I33">
        <f>1.01*G33</f>
        <v>-4553.5112700000009</v>
      </c>
      <c r="K33">
        <f>1.01*I33</f>
        <v>-4599.0463827000012</v>
      </c>
    </row>
    <row r="34" spans="1:20" x14ac:dyDescent="0.25">
      <c r="N34" t="s">
        <v>5</v>
      </c>
    </row>
    <row r="35" spans="1:20" x14ac:dyDescent="0.25">
      <c r="A35" t="s">
        <v>6</v>
      </c>
      <c r="C35">
        <f>2%*92793</f>
        <v>1855.8600000000001</v>
      </c>
      <c r="E35">
        <f>1.15*C35</f>
        <v>2134.239</v>
      </c>
      <c r="G35">
        <f>1.1*E35</f>
        <v>2347.6629000000003</v>
      </c>
      <c r="I35">
        <f>1.05*G35</f>
        <v>2465.0460450000005</v>
      </c>
      <c r="K35">
        <f>1.05*I35</f>
        <v>2588.2983472500005</v>
      </c>
      <c r="O35">
        <f>19083/35063</f>
        <v>0.54424892336651176</v>
      </c>
    </row>
    <row r="36" spans="1:20" x14ac:dyDescent="0.25">
      <c r="A36" t="s">
        <v>7</v>
      </c>
      <c r="C36">
        <f>-C32/5</f>
        <v>780.68000000000006</v>
      </c>
      <c r="E36">
        <f>C36+-E33/5</f>
        <v>1639.4280000000003</v>
      </c>
      <c r="G36">
        <f>E36+-G33/5</f>
        <v>2541.1134000000002</v>
      </c>
      <c r="I36">
        <f>G36+-I33/5</f>
        <v>3451.8156540000004</v>
      </c>
      <c r="K36">
        <f>I36+-K33/5</f>
        <v>4371.6249305400006</v>
      </c>
      <c r="N36" t="s">
        <v>8</v>
      </c>
    </row>
    <row r="37" spans="1:20" x14ac:dyDescent="0.25">
      <c r="N37" t="s">
        <v>9</v>
      </c>
      <c r="O37">
        <f>2103/35063</f>
        <v>5.9977754327924022E-2</v>
      </c>
      <c r="P37">
        <f>O37*C35</f>
        <v>111.31031514702109</v>
      </c>
      <c r="Q37">
        <f>O37*E35</f>
        <v>128.00686241907425</v>
      </c>
      <c r="R37">
        <f>O37*G35</f>
        <v>140.80754866098167</v>
      </c>
      <c r="S37">
        <f>O37*I35</f>
        <v>147.84792609403078</v>
      </c>
      <c r="T37">
        <f>O37*K35</f>
        <v>155.2403223987323</v>
      </c>
    </row>
    <row r="38" spans="1:20" x14ac:dyDescent="0.25">
      <c r="N38" t="s">
        <v>10</v>
      </c>
      <c r="O38">
        <f>19835+2905</f>
        <v>22740</v>
      </c>
    </row>
    <row r="39" spans="1:20" x14ac:dyDescent="0.25">
      <c r="C39">
        <f>O35*C35</f>
        <v>1010.0498069189746</v>
      </c>
      <c r="E39">
        <f>O35*E35</f>
        <v>1161.5572779568206</v>
      </c>
      <c r="G39">
        <f>O35*G35</f>
        <v>1277.7130057525028</v>
      </c>
      <c r="I39">
        <f>O35*I35</f>
        <v>1341.5986560401282</v>
      </c>
      <c r="K39">
        <f>O35*K35</f>
        <v>1408.6785888421346</v>
      </c>
      <c r="O39">
        <f>O38/35063</f>
        <v>0.64854690129196013</v>
      </c>
      <c r="P39">
        <f>O39*C35</f>
        <v>1203.6122522316973</v>
      </c>
      <c r="Q39">
        <f>O39*E35</f>
        <v>1384.1540900664518</v>
      </c>
      <c r="R39">
        <f>O39*G35</f>
        <v>1522.5694990730969</v>
      </c>
      <c r="S39">
        <f>O39*I35</f>
        <v>1598.697974026752</v>
      </c>
      <c r="T39">
        <f>O39*K35</f>
        <v>1678.6328727280895</v>
      </c>
    </row>
    <row r="40" spans="1:20" x14ac:dyDescent="0.25">
      <c r="A40" t="s">
        <v>11</v>
      </c>
      <c r="C40">
        <f>C39*O32</f>
        <v>233.19320579063626</v>
      </c>
      <c r="E40">
        <f>E39*O32</f>
        <v>268.17218665923167</v>
      </c>
      <c r="G40">
        <f>G39*O32</f>
        <v>294.98940532515485</v>
      </c>
      <c r="I40">
        <f>I39*O32</f>
        <v>309.73887559141264</v>
      </c>
      <c r="K40">
        <f>O32*K39</f>
        <v>325.22581937098329</v>
      </c>
      <c r="N40" t="s">
        <v>12</v>
      </c>
      <c r="O40">
        <f>6864/35063</f>
        <v>0.19576191426860223</v>
      </c>
      <c r="P40">
        <f>O40*C35</f>
        <v>363.30670621452816</v>
      </c>
      <c r="Q40">
        <f>O40*E35</f>
        <v>417.80271214670739</v>
      </c>
      <c r="R40">
        <f>O40*G35</f>
        <v>459.58298336137813</v>
      </c>
      <c r="S40">
        <f>O40*I35</f>
        <v>482.56213252944713</v>
      </c>
      <c r="T40">
        <f>O40*K35</f>
        <v>506.69023915591941</v>
      </c>
    </row>
    <row r="41" spans="1:20" x14ac:dyDescent="0.25">
      <c r="A41" t="s">
        <v>13</v>
      </c>
      <c r="C41" s="1">
        <f>C39-C40</f>
        <v>776.8566011283383</v>
      </c>
      <c r="E41" s="1">
        <f>E39-E40</f>
        <v>893.38509129758893</v>
      </c>
      <c r="G41" s="1">
        <f>G39-G40</f>
        <v>982.72360042734795</v>
      </c>
      <c r="I41" s="1">
        <f>I39-I40</f>
        <v>1031.8597804487156</v>
      </c>
      <c r="K41" s="1">
        <f>K39-K40</f>
        <v>1083.4527694711512</v>
      </c>
      <c r="N41" t="s">
        <v>14</v>
      </c>
    </row>
    <row r="43" spans="1:20" x14ac:dyDescent="0.25">
      <c r="A43" t="s">
        <v>15</v>
      </c>
      <c r="C43">
        <f>C36</f>
        <v>780.68000000000006</v>
      </c>
      <c r="E43">
        <f>E36</f>
        <v>1639.4280000000003</v>
      </c>
      <c r="G43">
        <f>G36</f>
        <v>2541.1134000000002</v>
      </c>
      <c r="I43">
        <f>I36</f>
        <v>3451.8156540000004</v>
      </c>
      <c r="K43">
        <f>K36</f>
        <v>4371.6249305400006</v>
      </c>
    </row>
    <row r="44" spans="1:20" x14ac:dyDescent="0.25">
      <c r="A44" t="s">
        <v>16</v>
      </c>
    </row>
    <row r="45" spans="1:20" x14ac:dyDescent="0.25">
      <c r="A45" t="s">
        <v>9</v>
      </c>
      <c r="C45">
        <f>2103-P37</f>
        <v>1991.6896848529789</v>
      </c>
      <c r="E45">
        <f>P37-Q37</f>
        <v>-16.696547272053166</v>
      </c>
      <c r="G45">
        <f>Q37-R37</f>
        <v>-12.800686241907414</v>
      </c>
      <c r="I45">
        <f>R37-S37</f>
        <v>-7.040377433049116</v>
      </c>
      <c r="K45">
        <f>S37-T37</f>
        <v>-7.3923963047015206</v>
      </c>
    </row>
    <row r="46" spans="1:20" x14ac:dyDescent="0.25">
      <c r="A46" t="s">
        <v>17</v>
      </c>
      <c r="C46">
        <f>22741-P39</f>
        <v>21537.387747768302</v>
      </c>
      <c r="E46">
        <f>P39-Q39</f>
        <v>-180.54183783475446</v>
      </c>
      <c r="G46">
        <f>Q39-R39</f>
        <v>-138.41540900664518</v>
      </c>
      <c r="I46">
        <f>R39-S39</f>
        <v>-76.128474953655086</v>
      </c>
      <c r="K46">
        <f>S39-T39</f>
        <v>-79.934898701337488</v>
      </c>
    </row>
    <row r="47" spans="1:20" x14ac:dyDescent="0.25">
      <c r="A47" t="s">
        <v>12</v>
      </c>
      <c r="C47">
        <f>P40-6864</f>
        <v>-6500.6932937854717</v>
      </c>
      <c r="E47">
        <f>Q40-P40</f>
        <v>54.49600593217923</v>
      </c>
      <c r="G47">
        <f>R40-Q40</f>
        <v>41.780271214670734</v>
      </c>
      <c r="I47">
        <f>S40-R40</f>
        <v>22.979149168069</v>
      </c>
      <c r="K47">
        <f>T40-S40</f>
        <v>24.128106626472288</v>
      </c>
    </row>
    <row r="48" spans="1:20" x14ac:dyDescent="0.25">
      <c r="A48" t="s">
        <v>18</v>
      </c>
      <c r="C48" s="1">
        <f>C41+C43+C45+C46+C47</f>
        <v>18585.920739964145</v>
      </c>
      <c r="E48" s="1">
        <f>E41+E43+E45+E46+E47</f>
        <v>2390.0707121229611</v>
      </c>
      <c r="G48" s="1">
        <f>G41+G43+G45+G46+G47</f>
        <v>3414.4011763934664</v>
      </c>
      <c r="I48" s="1">
        <f>I43+I45+I46+I47</f>
        <v>3391.6259507813647</v>
      </c>
      <c r="K48" s="1">
        <f t="shared" ref="K48" si="1">K43+K45+K46+K47</f>
        <v>4308.4257421604334</v>
      </c>
    </row>
    <row r="49" spans="1:20" x14ac:dyDescent="0.25">
      <c r="A49" t="s">
        <v>19</v>
      </c>
      <c r="B49" s="2">
        <v>0.12</v>
      </c>
      <c r="C49">
        <f>1/(1.12^1)</f>
        <v>0.89285714285714279</v>
      </c>
      <c r="E49">
        <f>1/(1.12^2)</f>
        <v>0.79719387755102034</v>
      </c>
      <c r="G49">
        <f>1/(1.12^3)</f>
        <v>0.71178024781341087</v>
      </c>
      <c r="I49">
        <f>1/(1.12^4)</f>
        <v>0.63551807840483121</v>
      </c>
      <c r="K49">
        <f>1/(1.12^5)</f>
        <v>0.56742685571859919</v>
      </c>
    </row>
    <row r="50" spans="1:20" x14ac:dyDescent="0.25">
      <c r="C50">
        <f>C49*C48</f>
        <v>16594.572089253699</v>
      </c>
      <c r="E50">
        <f>E49*E48</f>
        <v>1905.349738618432</v>
      </c>
      <c r="G50">
        <f>G49*G48</f>
        <v>2430.3033154677432</v>
      </c>
      <c r="I50">
        <f>I49*I48</f>
        <v>2155.4396069085315</v>
      </c>
      <c r="K50">
        <f>K49*K48</f>
        <v>2444.7164719711668</v>
      </c>
    </row>
    <row r="51" spans="1:20" x14ac:dyDescent="0.25">
      <c r="C51">
        <f>C50+C32</f>
        <v>12691.1720892537</v>
      </c>
      <c r="E51">
        <f>E50+E33</f>
        <v>-2388.390261381569</v>
      </c>
      <c r="G51">
        <f>G50+G33</f>
        <v>-2078.1236845322574</v>
      </c>
      <c r="I51">
        <f>I50+I33</f>
        <v>-2398.0716630914694</v>
      </c>
      <c r="K51">
        <f>K50+K33</f>
        <v>-2154.3299107288344</v>
      </c>
    </row>
    <row r="52" spans="1:20" x14ac:dyDescent="0.25">
      <c r="A52" s="1" t="s">
        <v>22</v>
      </c>
      <c r="C52">
        <f>C27-C51</f>
        <v>-78.017526801715576</v>
      </c>
      <c r="E52">
        <f>E27-E51</f>
        <v>299.20388716635898</v>
      </c>
      <c r="G52">
        <f>G27-G51</f>
        <v>310.79449494688151</v>
      </c>
      <c r="I52">
        <f>I27-I51</f>
        <v>-19.125822264631552</v>
      </c>
      <c r="K52">
        <f>K27-K51</f>
        <v>-17.930458373092733</v>
      </c>
    </row>
    <row r="53" spans="1:20" x14ac:dyDescent="0.25">
      <c r="A53" t="s">
        <v>23</v>
      </c>
    </row>
    <row r="55" spans="1:20" x14ac:dyDescent="0.25">
      <c r="B55" t="s">
        <v>1</v>
      </c>
      <c r="C55">
        <v>1</v>
      </c>
      <c r="E55">
        <v>2</v>
      </c>
      <c r="G55">
        <v>3</v>
      </c>
      <c r="I55">
        <v>4</v>
      </c>
      <c r="K55">
        <v>5</v>
      </c>
      <c r="O55" t="s">
        <v>2</v>
      </c>
    </row>
    <row r="56" spans="1:20" x14ac:dyDescent="0.25">
      <c r="A56" t="s">
        <v>3</v>
      </c>
      <c r="C56">
        <f>10%*(-39034)</f>
        <v>-3903.4</v>
      </c>
      <c r="O56">
        <f>1883/8156</f>
        <v>0.23087297694948505</v>
      </c>
    </row>
    <row r="57" spans="1:20" x14ac:dyDescent="0.25">
      <c r="A57" t="s">
        <v>4</v>
      </c>
      <c r="E57">
        <f>1.1*C56</f>
        <v>-4293.7400000000007</v>
      </c>
      <c r="G57">
        <f>1.05*E57</f>
        <v>-4508.4270000000006</v>
      </c>
      <c r="I57">
        <f>1.01*G57</f>
        <v>-4553.5112700000009</v>
      </c>
      <c r="K57">
        <f>1.01*I57</f>
        <v>-4599.0463827000012</v>
      </c>
    </row>
    <row r="58" spans="1:20" x14ac:dyDescent="0.25">
      <c r="N58" t="s">
        <v>5</v>
      </c>
    </row>
    <row r="59" spans="1:20" x14ac:dyDescent="0.25">
      <c r="A59" t="s">
        <v>6</v>
      </c>
      <c r="C59">
        <f>4%*92793</f>
        <v>3711.7200000000003</v>
      </c>
      <c r="E59">
        <f>1.15*C59</f>
        <v>4268.4780000000001</v>
      </c>
      <c r="G59">
        <f>1.1*E59</f>
        <v>4695.3258000000005</v>
      </c>
      <c r="I59">
        <f>1.05*G59</f>
        <v>4930.092090000001</v>
      </c>
      <c r="K59">
        <f>1.05*I59</f>
        <v>5176.5966945000009</v>
      </c>
      <c r="O59">
        <f>19083/35063</f>
        <v>0.54424892336651176</v>
      </c>
    </row>
    <row r="60" spans="1:20" x14ac:dyDescent="0.25">
      <c r="A60" t="s">
        <v>7</v>
      </c>
      <c r="C60">
        <f>-C56/5</f>
        <v>780.68000000000006</v>
      </c>
      <c r="E60">
        <f>C60+-E57/5</f>
        <v>1639.4280000000003</v>
      </c>
      <c r="G60">
        <f>E60+-G57/5</f>
        <v>2541.1134000000002</v>
      </c>
      <c r="I60">
        <f>G60+-I57/5</f>
        <v>3451.8156540000004</v>
      </c>
      <c r="K60">
        <f>I60+-K57/5</f>
        <v>4371.6249305400006</v>
      </c>
      <c r="N60" t="s">
        <v>8</v>
      </c>
    </row>
    <row r="61" spans="1:20" x14ac:dyDescent="0.25">
      <c r="N61" t="s">
        <v>9</v>
      </c>
      <c r="O61">
        <f>2103/35063</f>
        <v>5.9977754327924022E-2</v>
      </c>
      <c r="P61">
        <f>O61*C59</f>
        <v>222.62063029404217</v>
      </c>
      <c r="Q61">
        <f>O61*E59</f>
        <v>256.01372483814851</v>
      </c>
      <c r="R61">
        <f>O61*G59</f>
        <v>281.61509732196333</v>
      </c>
      <c r="S61">
        <f>O61*I59</f>
        <v>295.69585218806156</v>
      </c>
      <c r="T61">
        <f>O61*K59</f>
        <v>310.48064479746461</v>
      </c>
    </row>
    <row r="62" spans="1:20" x14ac:dyDescent="0.25">
      <c r="N62" t="s">
        <v>10</v>
      </c>
      <c r="O62">
        <f>19835+2905</f>
        <v>22740</v>
      </c>
    </row>
    <row r="63" spans="1:20" x14ac:dyDescent="0.25">
      <c r="C63">
        <f>O59*C59</f>
        <v>2020.0996138379492</v>
      </c>
      <c r="E63">
        <f>O59*E59</f>
        <v>2323.1145559136412</v>
      </c>
      <c r="G63">
        <f>O59*G59</f>
        <v>2555.4260115050056</v>
      </c>
      <c r="I63">
        <f>O59*I59</f>
        <v>2683.1973120802563</v>
      </c>
      <c r="K63">
        <f>O59*K59</f>
        <v>2817.3571776842691</v>
      </c>
      <c r="O63">
        <f>O62/35063</f>
        <v>0.64854690129196013</v>
      </c>
      <c r="P63">
        <f>O63*C59</f>
        <v>2407.2245044633946</v>
      </c>
      <c r="Q63">
        <f>O63*E59</f>
        <v>2768.3081801329035</v>
      </c>
      <c r="R63">
        <f>O63*G59</f>
        <v>3045.1389981461939</v>
      </c>
      <c r="S63">
        <f>O63*I59</f>
        <v>3197.3959480535041</v>
      </c>
      <c r="T63">
        <f>O63*K59</f>
        <v>3357.265745456179</v>
      </c>
    </row>
    <row r="64" spans="1:20" x14ac:dyDescent="0.25">
      <c r="A64" t="s">
        <v>11</v>
      </c>
      <c r="C64">
        <f>C63*O56</f>
        <v>466.38641158127251</v>
      </c>
      <c r="E64">
        <f>E63*O56</f>
        <v>536.34437331846334</v>
      </c>
      <c r="G64">
        <f>G63*O56</f>
        <v>589.9788106503097</v>
      </c>
      <c r="I64">
        <f>I63*O56</f>
        <v>619.47775118282527</v>
      </c>
      <c r="K64">
        <f>O56*K63</f>
        <v>650.45163874196658</v>
      </c>
      <c r="N64" t="s">
        <v>12</v>
      </c>
      <c r="O64">
        <f>6864/35063</f>
        <v>0.19576191426860223</v>
      </c>
      <c r="P64">
        <f>O64*C59</f>
        <v>726.61341242905632</v>
      </c>
      <c r="Q64">
        <f>O64*E59</f>
        <v>835.60542429341479</v>
      </c>
      <c r="R64">
        <f>O64*G59</f>
        <v>919.16596672275625</v>
      </c>
      <c r="S64">
        <f>O64*I59</f>
        <v>965.12426505889425</v>
      </c>
      <c r="T64">
        <f>O64*K59</f>
        <v>1013.3804783118388</v>
      </c>
    </row>
    <row r="65" spans="1:14" x14ac:dyDescent="0.25">
      <c r="A65" t="s">
        <v>13</v>
      </c>
      <c r="C65" s="1">
        <f>C63-C64</f>
        <v>1553.7132022566766</v>
      </c>
      <c r="E65" s="1">
        <f>E63-E64</f>
        <v>1786.7701825951779</v>
      </c>
      <c r="G65" s="1">
        <f>G63-G64</f>
        <v>1965.4472008546959</v>
      </c>
      <c r="I65" s="1">
        <f>I63-I64</f>
        <v>2063.7195608974312</v>
      </c>
      <c r="K65" s="1">
        <f>K63-K64</f>
        <v>2166.9055389423024</v>
      </c>
      <c r="N65" t="s">
        <v>14</v>
      </c>
    </row>
    <row r="67" spans="1:14" x14ac:dyDescent="0.25">
      <c r="A67" t="s">
        <v>15</v>
      </c>
      <c r="C67">
        <f>C60</f>
        <v>780.68000000000006</v>
      </c>
      <c r="E67">
        <f>E60</f>
        <v>1639.4280000000003</v>
      </c>
      <c r="G67">
        <f>G60</f>
        <v>2541.1134000000002</v>
      </c>
      <c r="I67">
        <f>I60</f>
        <v>3451.8156540000004</v>
      </c>
      <c r="K67">
        <f>K60</f>
        <v>4371.6249305400006</v>
      </c>
    </row>
    <row r="68" spans="1:14" x14ac:dyDescent="0.25">
      <c r="A68" t="s">
        <v>16</v>
      </c>
    </row>
    <row r="69" spans="1:14" x14ac:dyDescent="0.25">
      <c r="A69" t="s">
        <v>9</v>
      </c>
      <c r="C69">
        <f>2103-P61</f>
        <v>1880.3793697059577</v>
      </c>
      <c r="E69">
        <f>P61-Q61</f>
        <v>-33.393094544106333</v>
      </c>
      <c r="G69">
        <f>Q61-R61</f>
        <v>-25.601372483814828</v>
      </c>
      <c r="I69">
        <f>R61-S61</f>
        <v>-14.080754866098232</v>
      </c>
      <c r="K69">
        <f>S61-T61</f>
        <v>-14.784792609403041</v>
      </c>
    </row>
    <row r="70" spans="1:14" x14ac:dyDescent="0.25">
      <c r="A70" t="s">
        <v>17</v>
      </c>
      <c r="C70">
        <f>22741-P63</f>
        <v>20333.775495536604</v>
      </c>
      <c r="E70">
        <f>P63-Q63</f>
        <v>-361.08367566950892</v>
      </c>
      <c r="G70">
        <f>Q63-R63</f>
        <v>-276.83081801329035</v>
      </c>
      <c r="I70">
        <f>R63-S63</f>
        <v>-152.25694990731017</v>
      </c>
      <c r="K70">
        <f>S63-T63</f>
        <v>-159.86979740267498</v>
      </c>
    </row>
    <row r="71" spans="1:14" x14ac:dyDescent="0.25">
      <c r="A71" t="s">
        <v>12</v>
      </c>
      <c r="C71">
        <f>P64-6864</f>
        <v>-6137.3865875709434</v>
      </c>
      <c r="E71">
        <f>Q64-P64</f>
        <v>108.99201186435846</v>
      </c>
      <c r="G71">
        <f>R64-Q64</f>
        <v>83.560542429341467</v>
      </c>
      <c r="I71">
        <f>S64-R64</f>
        <v>45.958298336138</v>
      </c>
      <c r="K71">
        <f>T64-S64</f>
        <v>48.256213252944576</v>
      </c>
    </row>
    <row r="72" spans="1:14" x14ac:dyDescent="0.25">
      <c r="A72" t="s">
        <v>18</v>
      </c>
      <c r="C72" s="1">
        <f>C65+C67+C69+C70+C71</f>
        <v>18411.161479928291</v>
      </c>
      <c r="E72" s="1">
        <f>E65+E67+E69+E70+E71</f>
        <v>3140.7134242459215</v>
      </c>
      <c r="G72" s="1">
        <f>G65+G67+G69+G70+G71</f>
        <v>4287.6889527869325</v>
      </c>
      <c r="I72" s="1">
        <f>I67+I69+I70+I71</f>
        <v>3331.4362475627299</v>
      </c>
      <c r="K72" s="1">
        <f t="shared" ref="K72" si="2">K67+K69+K70+K71</f>
        <v>4245.226553780868</v>
      </c>
    </row>
    <row r="73" spans="1:14" x14ac:dyDescent="0.25">
      <c r="A73" t="s">
        <v>19</v>
      </c>
      <c r="B73" s="2">
        <v>0.12</v>
      </c>
      <c r="C73">
        <f>1/(1.12^1)</f>
        <v>0.89285714285714279</v>
      </c>
      <c r="E73">
        <f>1/(1.12^2)</f>
        <v>0.79719387755102034</v>
      </c>
      <c r="G73">
        <f>1/(1.12^3)</f>
        <v>0.71178024781341087</v>
      </c>
      <c r="I73">
        <f>1/(1.12^4)</f>
        <v>0.63551807840483121</v>
      </c>
      <c r="K73">
        <f>1/(1.12^5)</f>
        <v>0.56742685571859919</v>
      </c>
    </row>
    <row r="74" spans="1:14" x14ac:dyDescent="0.25">
      <c r="C74">
        <f>C73*C72</f>
        <v>16438.537035650257</v>
      </c>
      <c r="E74">
        <f>E73*E72</f>
        <v>2503.7575129511488</v>
      </c>
      <c r="G74">
        <f>G73*G72</f>
        <v>3051.8923053615072</v>
      </c>
      <c r="I74">
        <f>I73*I72</f>
        <v>2117.1879623792679</v>
      </c>
      <c r="K74">
        <f>K73*K72</f>
        <v>2408.8555552249827</v>
      </c>
    </row>
    <row r="75" spans="1:14" x14ac:dyDescent="0.25">
      <c r="C75">
        <f>C74+C56</f>
        <v>12535.137035650258</v>
      </c>
      <c r="E75">
        <f>E74+E57</f>
        <v>-1789.9824870488519</v>
      </c>
      <c r="G75">
        <f>G74+G57</f>
        <v>-1456.5346946384934</v>
      </c>
      <c r="I75">
        <f>I74+I57</f>
        <v>-2436.323307620733</v>
      </c>
      <c r="K75">
        <f>K74+K57</f>
        <v>-2190.1908274750185</v>
      </c>
    </row>
    <row r="76" spans="1:14" x14ac:dyDescent="0.25">
      <c r="A76" s="1" t="s">
        <v>22</v>
      </c>
      <c r="C76">
        <f>C27-C75</f>
        <v>78.01752680172649</v>
      </c>
      <c r="E76">
        <f>E27-E75</f>
        <v>-299.20388716635807</v>
      </c>
      <c r="G76">
        <f>G27-G75</f>
        <v>-310.79449494688242</v>
      </c>
      <c r="I76">
        <f>I27-I75</f>
        <v>19.125822264632006</v>
      </c>
      <c r="K76">
        <f>K27-K75</f>
        <v>17.930458373091369</v>
      </c>
    </row>
    <row r="78" spans="1:14" x14ac:dyDescent="0.25">
      <c r="A78" s="1" t="s">
        <v>24</v>
      </c>
    </row>
    <row r="79" spans="1:14" x14ac:dyDescent="0.25">
      <c r="A79" t="s">
        <v>25</v>
      </c>
    </row>
    <row r="81" spans="1:20" x14ac:dyDescent="0.25">
      <c r="B81" t="s">
        <v>1</v>
      </c>
      <c r="C81">
        <v>1</v>
      </c>
      <c r="E81">
        <v>2</v>
      </c>
      <c r="G81">
        <v>3</v>
      </c>
      <c r="I81">
        <v>4</v>
      </c>
      <c r="K81">
        <v>5</v>
      </c>
      <c r="O81" t="s">
        <v>2</v>
      </c>
    </row>
    <row r="82" spans="1:20" x14ac:dyDescent="0.25">
      <c r="A82" t="s">
        <v>3</v>
      </c>
      <c r="C82">
        <f>10%*(-39034)</f>
        <v>-3903.4</v>
      </c>
      <c r="O82">
        <f>1883/8156</f>
        <v>0.23087297694948505</v>
      </c>
    </row>
    <row r="83" spans="1:20" x14ac:dyDescent="0.25">
      <c r="A83" t="s">
        <v>4</v>
      </c>
      <c r="E83">
        <f>1.1*C82</f>
        <v>-4293.7400000000007</v>
      </c>
      <c r="G83">
        <f>1.05*E83</f>
        <v>-4508.4270000000006</v>
      </c>
      <c r="I83">
        <f>1.01*G83</f>
        <v>-4553.5112700000009</v>
      </c>
      <c r="K83">
        <f>1.01*I83</f>
        <v>-4599.0463827000012</v>
      </c>
    </row>
    <row r="84" spans="1:20" x14ac:dyDescent="0.25">
      <c r="N84" t="s">
        <v>5</v>
      </c>
    </row>
    <row r="85" spans="1:20" x14ac:dyDescent="0.25">
      <c r="A85" t="s">
        <v>6</v>
      </c>
      <c r="C85">
        <f>3%*92793</f>
        <v>2783.79</v>
      </c>
      <c r="E85">
        <f>1.15*C85</f>
        <v>3201.3584999999998</v>
      </c>
      <c r="G85">
        <f>1.1*E85</f>
        <v>3521.4943499999999</v>
      </c>
      <c r="I85">
        <f>1.05*G85</f>
        <v>3697.5690675000001</v>
      </c>
      <c r="K85">
        <f>1.05*I85</f>
        <v>3882.4475208750005</v>
      </c>
      <c r="O85">
        <f>19083/35063</f>
        <v>0.54424892336651176</v>
      </c>
    </row>
    <row r="86" spans="1:20" x14ac:dyDescent="0.25">
      <c r="A86" t="s">
        <v>7</v>
      </c>
      <c r="C86">
        <f>-C82/5</f>
        <v>780.68000000000006</v>
      </c>
      <c r="E86">
        <f>C86+-E83/5</f>
        <v>1639.4280000000003</v>
      </c>
      <c r="G86">
        <f>E86+-G83/5</f>
        <v>2541.1134000000002</v>
      </c>
      <c r="I86">
        <f>G86+-I83/5</f>
        <v>3451.8156540000004</v>
      </c>
      <c r="K86">
        <f>I86+-K83/5</f>
        <v>4371.6249305400006</v>
      </c>
      <c r="N86" t="s">
        <v>8</v>
      </c>
    </row>
    <row r="87" spans="1:20" x14ac:dyDescent="0.25">
      <c r="N87" t="s">
        <v>9</v>
      </c>
      <c r="O87">
        <f>2103/35063</f>
        <v>5.9977754327924022E-2</v>
      </c>
      <c r="P87">
        <f>O87*C85</f>
        <v>166.96547272053161</v>
      </c>
      <c r="Q87">
        <f>O87*E85</f>
        <v>192.01029362861135</v>
      </c>
      <c r="R87">
        <f>O87*G85</f>
        <v>211.21132299147249</v>
      </c>
      <c r="S87">
        <f>O87*I85</f>
        <v>221.77188914104613</v>
      </c>
      <c r="T87">
        <f>O87*K85</f>
        <v>232.86048359809845</v>
      </c>
    </row>
    <row r="88" spans="1:20" x14ac:dyDescent="0.25">
      <c r="N88" t="s">
        <v>10</v>
      </c>
      <c r="O88">
        <f>19835+2905</f>
        <v>22740</v>
      </c>
    </row>
    <row r="89" spans="1:20" x14ac:dyDescent="0.25">
      <c r="C89">
        <f>O85*C85</f>
        <v>1515.0747103784618</v>
      </c>
      <c r="E89">
        <f>O85*E85</f>
        <v>1742.3359169352309</v>
      </c>
      <c r="G89">
        <f>O85*G85</f>
        <v>1916.5695086287542</v>
      </c>
      <c r="I89">
        <f>O85*I85</f>
        <v>2012.3979840601919</v>
      </c>
      <c r="K89">
        <f>O85*K85</f>
        <v>2113.0178832632018</v>
      </c>
      <c r="O89">
        <f>O88/35063</f>
        <v>0.64854690129196013</v>
      </c>
      <c r="P89">
        <f>O89*C85</f>
        <v>1805.4183783475457</v>
      </c>
      <c r="Q89">
        <f>O89*E85</f>
        <v>2076.2311350996774</v>
      </c>
      <c r="R89">
        <f>O89*G85</f>
        <v>2283.8542486096453</v>
      </c>
      <c r="S89">
        <f>O89*I85</f>
        <v>2398.0469610401278</v>
      </c>
      <c r="T89">
        <f>O89*K85</f>
        <v>2517.9493090921342</v>
      </c>
    </row>
    <row r="90" spans="1:20" x14ac:dyDescent="0.25">
      <c r="A90" t="s">
        <v>11</v>
      </c>
      <c r="C90">
        <f>C89*O82</f>
        <v>349.78980868595437</v>
      </c>
      <c r="E90">
        <f>E89*O82</f>
        <v>402.25827998884745</v>
      </c>
      <c r="G90">
        <f>G89*O82</f>
        <v>442.48410798773227</v>
      </c>
      <c r="I90">
        <f>I89*O82</f>
        <v>464.60831338711887</v>
      </c>
      <c r="K90">
        <f>O82*K89</f>
        <v>487.8387290564749</v>
      </c>
      <c r="N90" t="s">
        <v>12</v>
      </c>
      <c r="O90">
        <f>6864/35063</f>
        <v>0.19576191426860223</v>
      </c>
      <c r="P90">
        <f>O90*C85</f>
        <v>544.96005932179219</v>
      </c>
      <c r="Q90">
        <f>O90*E85</f>
        <v>626.704068220061</v>
      </c>
      <c r="R90">
        <f>O90*G85</f>
        <v>689.37447504206716</v>
      </c>
      <c r="S90">
        <f>O90*I85</f>
        <v>723.84319879417046</v>
      </c>
      <c r="T90">
        <f>O90*K85</f>
        <v>760.03535873387909</v>
      </c>
    </row>
    <row r="91" spans="1:20" x14ac:dyDescent="0.25">
      <c r="A91" t="s">
        <v>13</v>
      </c>
      <c r="C91" s="1">
        <f>C89-C90</f>
        <v>1165.2849016925074</v>
      </c>
      <c r="E91" s="1">
        <f>E89-E90</f>
        <v>1340.0776369463833</v>
      </c>
      <c r="G91" s="1">
        <f>G89-G90</f>
        <v>1474.0854006410218</v>
      </c>
      <c r="I91" s="1">
        <f>I89-I90</f>
        <v>1547.789670673073</v>
      </c>
      <c r="K91" s="1">
        <f>K89-K90</f>
        <v>1625.1791542067269</v>
      </c>
      <c r="N91" t="s">
        <v>14</v>
      </c>
    </row>
    <row r="93" spans="1:20" x14ac:dyDescent="0.25">
      <c r="A93" t="s">
        <v>15</v>
      </c>
      <c r="C93">
        <f>C86</f>
        <v>780.68000000000006</v>
      </c>
      <c r="E93">
        <f>E86</f>
        <v>1639.4280000000003</v>
      </c>
      <c r="G93">
        <f>G86</f>
        <v>2541.1134000000002</v>
      </c>
      <c r="I93">
        <f>I86</f>
        <v>3451.8156540000004</v>
      </c>
      <c r="K93">
        <f>K86</f>
        <v>4371.6249305400006</v>
      </c>
    </row>
    <row r="94" spans="1:20" x14ac:dyDescent="0.25">
      <c r="A94" t="s">
        <v>16</v>
      </c>
    </row>
    <row r="95" spans="1:20" x14ac:dyDescent="0.25">
      <c r="A95" t="s">
        <v>9</v>
      </c>
      <c r="C95">
        <f>2103-P87</f>
        <v>1936.0345272794684</v>
      </c>
      <c r="E95">
        <f>P87-Q87</f>
        <v>-25.044820908079743</v>
      </c>
      <c r="G95">
        <f>Q87-R87</f>
        <v>-19.201029362861135</v>
      </c>
      <c r="I95">
        <f>R87-S87</f>
        <v>-10.560566149573646</v>
      </c>
      <c r="K95">
        <f>S87-T87</f>
        <v>-11.088594457052324</v>
      </c>
    </row>
    <row r="96" spans="1:20" x14ac:dyDescent="0.25">
      <c r="A96" t="s">
        <v>17</v>
      </c>
      <c r="C96">
        <f>22741-P89</f>
        <v>20935.581621652454</v>
      </c>
      <c r="E96">
        <f>P89-Q89</f>
        <v>-270.81275675213169</v>
      </c>
      <c r="G96">
        <f>Q89-R89</f>
        <v>-207.62311350996788</v>
      </c>
      <c r="I96">
        <f>R89-S89</f>
        <v>-114.19271243048252</v>
      </c>
      <c r="K96">
        <f>S89-T89</f>
        <v>-119.90234805200635</v>
      </c>
    </row>
    <row r="97" spans="1:20" x14ac:dyDescent="0.25">
      <c r="A97" t="s">
        <v>12</v>
      </c>
      <c r="C97">
        <f>P90-6864</f>
        <v>-6319.039940678208</v>
      </c>
      <c r="E97">
        <f>Q90-P90</f>
        <v>81.744008898268817</v>
      </c>
      <c r="G97">
        <f>R90-Q90</f>
        <v>62.670406822006157</v>
      </c>
      <c r="I97">
        <f>S90-R90</f>
        <v>34.468723752103301</v>
      </c>
      <c r="K97">
        <f>T90-S90</f>
        <v>36.192159939708631</v>
      </c>
    </row>
    <row r="98" spans="1:20" x14ac:dyDescent="0.25">
      <c r="A98" t="s">
        <v>18</v>
      </c>
      <c r="C98" s="1">
        <f>C91+C93+C95+C96+C97</f>
        <v>18498.541109946222</v>
      </c>
      <c r="E98" s="1">
        <f>E91+E93+E95+E96+E97</f>
        <v>2765.3920681844415</v>
      </c>
      <c r="G98" s="1">
        <f>G91+G93+G95+G96+G97</f>
        <v>3851.0450645901992</v>
      </c>
      <c r="I98" s="1">
        <f>I93+I95+I96+I97</f>
        <v>3361.5310991720476</v>
      </c>
      <c r="K98" s="1">
        <f t="shared" ref="K98" si="3">K93+K95+K96+K97</f>
        <v>4276.8261479706498</v>
      </c>
    </row>
    <row r="99" spans="1:20" x14ac:dyDescent="0.25">
      <c r="A99" t="s">
        <v>19</v>
      </c>
      <c r="B99" s="2">
        <v>0.15</v>
      </c>
      <c r="C99">
        <f>1/1.15</f>
        <v>0.86956521739130443</v>
      </c>
      <c r="E99">
        <f>1/(1.15^2)</f>
        <v>0.7561436672967865</v>
      </c>
      <c r="G99">
        <f>1/(1.15^3)</f>
        <v>0.65751623243198831</v>
      </c>
      <c r="I99">
        <f>1/(1.15^4)</f>
        <v>0.57175324559303342</v>
      </c>
      <c r="K99">
        <f>1/(1.15^5)</f>
        <v>0.49717673529828987</v>
      </c>
    </row>
    <row r="100" spans="1:20" x14ac:dyDescent="0.25">
      <c r="C100">
        <f>C99*C98</f>
        <v>16085.687921692368</v>
      </c>
      <c r="E100">
        <f>E99*E98</f>
        <v>2091.0336999504289</v>
      </c>
      <c r="G100">
        <f>G99*G98</f>
        <v>2532.1246417951511</v>
      </c>
      <c r="I100">
        <f>I99*I98</f>
        <v>1921.9663161135352</v>
      </c>
      <c r="K100">
        <f>K99*K98</f>
        <v>2126.3384616864087</v>
      </c>
    </row>
    <row r="101" spans="1:20" x14ac:dyDescent="0.25">
      <c r="C101">
        <f>C100+C82</f>
        <v>12182.287921692368</v>
      </c>
      <c r="E101">
        <f>E100+E83</f>
        <v>-2202.7063000495718</v>
      </c>
      <c r="G101">
        <f>G100+G83</f>
        <v>-1976.3023582048495</v>
      </c>
      <c r="I101">
        <f>I100+I83</f>
        <v>-2631.5449538864659</v>
      </c>
      <c r="K101">
        <f>K100+K83</f>
        <v>-2472.7079210135926</v>
      </c>
    </row>
    <row r="103" spans="1:20" x14ac:dyDescent="0.25">
      <c r="A103" t="s">
        <v>20</v>
      </c>
    </row>
    <row r="104" spans="1:20" x14ac:dyDescent="0.25">
      <c r="C104">
        <f>1/1.15</f>
        <v>0.86956521739130443</v>
      </c>
      <c r="E104">
        <f>1/(1.15^2)</f>
        <v>0.7561436672967865</v>
      </c>
      <c r="G104">
        <f>1/(1.15^3)</f>
        <v>0.65751623243198831</v>
      </c>
      <c r="I104">
        <f>1/(1.15^4)</f>
        <v>0.57175324559303342</v>
      </c>
      <c r="K104">
        <f>1/(1.15^5)</f>
        <v>0.49717673529828987</v>
      </c>
    </row>
    <row r="105" spans="1:20" x14ac:dyDescent="0.25">
      <c r="A105" s="1" t="s">
        <v>26</v>
      </c>
    </row>
    <row r="106" spans="1:20" x14ac:dyDescent="0.25">
      <c r="B106" t="s">
        <v>1</v>
      </c>
      <c r="C106">
        <v>1</v>
      </c>
      <c r="E106">
        <v>2</v>
      </c>
      <c r="G106">
        <v>3</v>
      </c>
      <c r="I106">
        <v>4</v>
      </c>
      <c r="K106">
        <v>5</v>
      </c>
      <c r="O106" t="s">
        <v>2</v>
      </c>
    </row>
    <row r="107" spans="1:20" x14ac:dyDescent="0.25">
      <c r="A107" t="s">
        <v>3</v>
      </c>
      <c r="C107">
        <f>10%*(-39034)</f>
        <v>-3903.4</v>
      </c>
      <c r="O107">
        <f>1883/8156</f>
        <v>0.23087297694948505</v>
      </c>
    </row>
    <row r="108" spans="1:20" x14ac:dyDescent="0.25">
      <c r="A108" t="s">
        <v>4</v>
      </c>
      <c r="E108">
        <f>1.1*C107</f>
        <v>-4293.7400000000007</v>
      </c>
      <c r="G108">
        <f>1.05*E108</f>
        <v>-4508.4270000000006</v>
      </c>
      <c r="I108">
        <f>1.01*G108</f>
        <v>-4553.5112700000009</v>
      </c>
      <c r="K108">
        <f>1.01*I108</f>
        <v>-4599.0463827000012</v>
      </c>
    </row>
    <row r="109" spans="1:20" x14ac:dyDescent="0.25">
      <c r="N109" t="s">
        <v>5</v>
      </c>
    </row>
    <row r="110" spans="1:20" x14ac:dyDescent="0.25">
      <c r="A110" t="s">
        <v>6</v>
      </c>
      <c r="C110">
        <f>10%*92793</f>
        <v>9279.3000000000011</v>
      </c>
      <c r="E110">
        <f>C110</f>
        <v>9279.3000000000011</v>
      </c>
      <c r="G110">
        <f>E110</f>
        <v>9279.3000000000011</v>
      </c>
      <c r="I110">
        <f>G110</f>
        <v>9279.3000000000011</v>
      </c>
      <c r="K110">
        <f>I110</f>
        <v>9279.3000000000011</v>
      </c>
      <c r="O110">
        <f>19083/35063</f>
        <v>0.54424892336651176</v>
      </c>
    </row>
    <row r="111" spans="1:20" x14ac:dyDescent="0.25">
      <c r="A111" t="s">
        <v>7</v>
      </c>
      <c r="C111">
        <f>-C107/5</f>
        <v>780.68000000000006</v>
      </c>
      <c r="E111">
        <f>C111+-E108/5</f>
        <v>1639.4280000000003</v>
      </c>
      <c r="G111">
        <f>E111+-G108/5</f>
        <v>2541.1134000000002</v>
      </c>
      <c r="I111">
        <f>G111+-I108/5</f>
        <v>3451.8156540000004</v>
      </c>
      <c r="K111">
        <f>I111+-K108/5</f>
        <v>4371.6249305400006</v>
      </c>
      <c r="N111" t="s">
        <v>8</v>
      </c>
    </row>
    <row r="112" spans="1:20" x14ac:dyDescent="0.25">
      <c r="N112" t="s">
        <v>9</v>
      </c>
      <c r="O112">
        <f>2103/35063</f>
        <v>5.9977754327924022E-2</v>
      </c>
      <c r="P112">
        <f>O112*C110</f>
        <v>556.55157573510542</v>
      </c>
      <c r="Q112">
        <f>O112*E110</f>
        <v>556.55157573510542</v>
      </c>
      <c r="R112">
        <f>O112*G110</f>
        <v>556.55157573510542</v>
      </c>
      <c r="S112">
        <f>O112*I110</f>
        <v>556.55157573510542</v>
      </c>
      <c r="T112">
        <f>O112*K110</f>
        <v>556.55157573510542</v>
      </c>
    </row>
    <row r="113" spans="1:20" x14ac:dyDescent="0.25">
      <c r="N113" t="s">
        <v>10</v>
      </c>
      <c r="O113">
        <f>19835+2905</f>
        <v>22740</v>
      </c>
    </row>
    <row r="114" spans="1:20" x14ac:dyDescent="0.25">
      <c r="C114">
        <f>O110*C110</f>
        <v>5050.2490345948736</v>
      </c>
      <c r="E114">
        <f>O110*E110</f>
        <v>5050.2490345948736</v>
      </c>
      <c r="G114">
        <f>O110*G110</f>
        <v>5050.2490345948736</v>
      </c>
      <c r="I114">
        <f>O110*I110</f>
        <v>5050.2490345948736</v>
      </c>
      <c r="K114">
        <f>O110*K110</f>
        <v>5050.2490345948736</v>
      </c>
      <c r="O114">
        <f>O113/35063</f>
        <v>0.64854690129196013</v>
      </c>
      <c r="P114">
        <f>O114*C110</f>
        <v>6018.0612611584866</v>
      </c>
      <c r="Q114">
        <f>O114*E110</f>
        <v>6018.0612611584866</v>
      </c>
      <c r="R114">
        <f>O114*G110</f>
        <v>6018.0612611584866</v>
      </c>
      <c r="S114">
        <f>O114*I110</f>
        <v>6018.0612611584866</v>
      </c>
      <c r="T114">
        <f>O114*K110</f>
        <v>6018.0612611584866</v>
      </c>
    </row>
    <row r="115" spans="1:20" x14ac:dyDescent="0.25">
      <c r="A115" t="s">
        <v>11</v>
      </c>
      <c r="C115">
        <f>C114*O107</f>
        <v>1165.9660289531814</v>
      </c>
      <c r="E115">
        <f>E114*O107</f>
        <v>1165.9660289531814</v>
      </c>
      <c r="G115">
        <f>G114*O107</f>
        <v>1165.9660289531814</v>
      </c>
      <c r="I115">
        <f>I114*O107</f>
        <v>1165.9660289531814</v>
      </c>
      <c r="K115">
        <f>O107*K114</f>
        <v>1165.9660289531814</v>
      </c>
      <c r="N115" t="s">
        <v>12</v>
      </c>
      <c r="O115">
        <f>6864/35063</f>
        <v>0.19576191426860223</v>
      </c>
      <c r="P115">
        <f>O115*C110</f>
        <v>1816.5335310726409</v>
      </c>
      <c r="Q115">
        <f>O115*E110</f>
        <v>1816.5335310726409</v>
      </c>
      <c r="R115">
        <f>O115*G110</f>
        <v>1816.5335310726409</v>
      </c>
      <c r="S115">
        <f>O115*I110</f>
        <v>1816.5335310726409</v>
      </c>
      <c r="T115">
        <f>O115*K110</f>
        <v>1816.5335310726409</v>
      </c>
    </row>
    <row r="116" spans="1:20" x14ac:dyDescent="0.25">
      <c r="A116" t="s">
        <v>13</v>
      </c>
      <c r="C116" s="1">
        <f>C114-C115</f>
        <v>3884.2830056416924</v>
      </c>
      <c r="E116" s="1">
        <f>E114-E115</f>
        <v>3884.2830056416924</v>
      </c>
      <c r="G116" s="1">
        <f>G114-G115</f>
        <v>3884.2830056416924</v>
      </c>
      <c r="I116" s="1">
        <f>I114-I115</f>
        <v>3884.2830056416924</v>
      </c>
      <c r="K116" s="1">
        <f>K114-K115</f>
        <v>3884.2830056416924</v>
      </c>
      <c r="N116" t="s">
        <v>14</v>
      </c>
    </row>
    <row r="118" spans="1:20" x14ac:dyDescent="0.25">
      <c r="A118" t="s">
        <v>15</v>
      </c>
      <c r="C118">
        <f>C111</f>
        <v>780.68000000000006</v>
      </c>
      <c r="E118">
        <f>E111</f>
        <v>1639.4280000000003</v>
      </c>
      <c r="G118">
        <f>G111</f>
        <v>2541.1134000000002</v>
      </c>
      <c r="I118">
        <f>I111</f>
        <v>3451.8156540000004</v>
      </c>
      <c r="K118">
        <f>K111</f>
        <v>4371.6249305400006</v>
      </c>
    </row>
    <row r="119" spans="1:20" x14ac:dyDescent="0.25">
      <c r="A119" t="s">
        <v>16</v>
      </c>
    </row>
    <row r="120" spans="1:20" x14ac:dyDescent="0.25">
      <c r="A120" t="s">
        <v>9</v>
      </c>
      <c r="C120">
        <f>2103-P112</f>
        <v>1546.4484242648946</v>
      </c>
      <c r="E120">
        <f>P112-Q112</f>
        <v>0</v>
      </c>
      <c r="G120">
        <f>Q112-R112</f>
        <v>0</v>
      </c>
      <c r="I120">
        <f>R112-S112</f>
        <v>0</v>
      </c>
      <c r="K120">
        <f>S112-T112</f>
        <v>0</v>
      </c>
    </row>
    <row r="121" spans="1:20" x14ac:dyDescent="0.25">
      <c r="A121" t="s">
        <v>17</v>
      </c>
      <c r="C121">
        <f>22741-P114</f>
        <v>16722.938738841513</v>
      </c>
      <c r="E121">
        <f>P114-Q114</f>
        <v>0</v>
      </c>
      <c r="G121">
        <f>Q114-R114</f>
        <v>0</v>
      </c>
      <c r="I121">
        <f>R114-S114</f>
        <v>0</v>
      </c>
      <c r="K121">
        <f>S114-T114</f>
        <v>0</v>
      </c>
    </row>
    <row r="122" spans="1:20" x14ac:dyDescent="0.25">
      <c r="A122" t="s">
        <v>12</v>
      </c>
      <c r="C122">
        <f>P115-6864</f>
        <v>-5047.4664689273595</v>
      </c>
      <c r="E122">
        <f>Q115-P115</f>
        <v>0</v>
      </c>
      <c r="G122">
        <f>R115-Q115</f>
        <v>0</v>
      </c>
      <c r="I122">
        <f>S115-R115</f>
        <v>0</v>
      </c>
      <c r="K122">
        <f>T115-S115</f>
        <v>0</v>
      </c>
    </row>
    <row r="123" spans="1:20" x14ac:dyDescent="0.25">
      <c r="A123" t="s">
        <v>18</v>
      </c>
      <c r="C123" s="1">
        <f>C116+C118+C120+C121+C122</f>
        <v>17886.883699820741</v>
      </c>
      <c r="E123" s="1">
        <f>E116+E118+E120+E121+E122</f>
        <v>5523.7110056416932</v>
      </c>
      <c r="G123" s="1">
        <f>G116+G118+G120+G121+G122</f>
        <v>6425.3964056416926</v>
      </c>
      <c r="I123" s="1">
        <f>I118+I120+I121+I122</f>
        <v>3451.8156540000004</v>
      </c>
      <c r="K123" s="1">
        <f t="shared" ref="K123" si="4">K118+K120+K121+K122</f>
        <v>4371.6249305400006</v>
      </c>
    </row>
    <row r="124" spans="1:20" x14ac:dyDescent="0.25">
      <c r="A124" t="s">
        <v>19</v>
      </c>
      <c r="B124" s="2">
        <v>0.12</v>
      </c>
      <c r="C124">
        <f>1/(1.12^1)</f>
        <v>0.89285714285714279</v>
      </c>
      <c r="E124">
        <f>1/(1.12^2)</f>
        <v>0.79719387755102034</v>
      </c>
      <c r="G124">
        <f>1/(1.12^3)</f>
        <v>0.71178024781341087</v>
      </c>
      <c r="I124">
        <f>1/(1.12^4)</f>
        <v>0.63551807840483121</v>
      </c>
      <c r="K124">
        <f>1/(1.12^5)</f>
        <v>0.56742685571859919</v>
      </c>
    </row>
    <row r="125" spans="1:20" x14ac:dyDescent="0.25">
      <c r="C125">
        <f>C124*C123</f>
        <v>15970.431874839946</v>
      </c>
      <c r="E125">
        <f>E124*E123</f>
        <v>4403.4685950587473</v>
      </c>
      <c r="G125">
        <f>G124*G123</f>
        <v>4573.4702459070431</v>
      </c>
      <c r="I125">
        <f>I124*I123</f>
        <v>2193.6912514377959</v>
      </c>
      <c r="K125">
        <f>K124*K123</f>
        <v>2480.5773887173523</v>
      </c>
    </row>
    <row r="126" spans="1:20" x14ac:dyDescent="0.25">
      <c r="C126">
        <f>C125+C107</f>
        <v>12067.031874839946</v>
      </c>
      <c r="E126">
        <f>E125+E108</f>
        <v>109.72859505874658</v>
      </c>
      <c r="G126">
        <f>G125+G108</f>
        <v>65.043245907042547</v>
      </c>
      <c r="I126">
        <f>I125+I108</f>
        <v>-2359.820018562205</v>
      </c>
      <c r="K126">
        <f>K125+K108</f>
        <v>-2118.468993982649</v>
      </c>
    </row>
    <row r="127" spans="1:20" x14ac:dyDescent="0.25">
      <c r="A127" s="1" t="s">
        <v>22</v>
      </c>
      <c r="C127">
        <f>C27-C126</f>
        <v>546.12268761203813</v>
      </c>
      <c r="E127">
        <f>E27-E126</f>
        <v>-2198.9149692739566</v>
      </c>
      <c r="G127">
        <f>G27-G126</f>
        <v>-1832.3724354924184</v>
      </c>
      <c r="I127">
        <f>I27-I126</f>
        <v>-57.377466793896019</v>
      </c>
      <c r="K127">
        <f>K27-K126</f>
        <v>-53.7913751192782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2018-03-26T11:46:52Z</dcterms:created>
  <dcterms:modified xsi:type="dcterms:W3CDTF">2018-03-26T11:47:15Z</dcterms:modified>
</cp:coreProperties>
</file>