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20"/>
  </bookViews>
  <sheets>
    <sheet name="Problem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1"/>
  <c r="E65"/>
  <c r="E64"/>
  <c r="E63"/>
  <c r="E57"/>
  <c r="E56"/>
  <c r="E55"/>
  <c r="E54"/>
  <c r="E53"/>
  <c r="E52"/>
  <c r="E51"/>
  <c r="E50"/>
  <c r="H26"/>
  <c r="H27"/>
  <c r="H30" s="1"/>
  <c r="H28"/>
  <c r="H29"/>
  <c r="N40"/>
  <c r="M40" s="1"/>
  <c r="F40"/>
  <c r="G40" s="1"/>
  <c r="N38"/>
  <c r="M38" s="1"/>
  <c r="F38"/>
  <c r="G38" s="1"/>
  <c r="N36"/>
  <c r="M36"/>
  <c r="K36"/>
  <c r="F36"/>
  <c r="G36" s="1"/>
  <c r="G30"/>
  <c r="F30"/>
  <c r="J28"/>
  <c r="J27"/>
  <c r="J26"/>
  <c r="F15"/>
  <c r="D15"/>
  <c r="D29" s="1"/>
  <c r="F14"/>
  <c r="D14"/>
  <c r="D28" s="1"/>
  <c r="E28" s="1"/>
  <c r="F13"/>
  <c r="D13"/>
  <c r="D27" s="1"/>
  <c r="E27" s="1"/>
  <c r="F12"/>
  <c r="F16" s="1"/>
  <c r="D12"/>
  <c r="D26" s="1"/>
  <c r="K38" l="1"/>
  <c r="E67"/>
  <c r="D30"/>
  <c r="E26"/>
  <c r="E30" s="1"/>
  <c r="D16"/>
  <c r="L40"/>
</calcChain>
</file>

<file path=xl/sharedStrings.xml><?xml version="1.0" encoding="utf-8"?>
<sst xmlns="http://schemas.openxmlformats.org/spreadsheetml/2006/main" count="127" uniqueCount="95">
  <si>
    <t>Name ________________________________________</t>
  </si>
  <si>
    <r>
      <t xml:space="preserve">Golden Egg Corp.'s production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 xml:space="preserve"> for April is </t>
    </r>
    <r>
      <rPr>
        <b/>
        <sz val="11"/>
        <color theme="1"/>
        <rFont val="Calibri"/>
        <family val="2"/>
        <scheme val="minor"/>
      </rPr>
      <t>2,000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units</t>
    </r>
    <r>
      <rPr>
        <sz val="11"/>
        <color theme="1"/>
        <rFont val="Calibri"/>
        <family val="2"/>
        <scheme val="minor"/>
      </rPr>
      <t xml:space="preserve"> &amp; includes the following</t>
    </r>
  </si>
  <si>
    <t xml:space="preserve">per unit cost components:  Direct Materials $12, Direct Labor $30, Variable Overhead $13. </t>
  </si>
  <si>
    <r>
      <t xml:space="preserve">Budgeted Fixed Overhead is $40,000.  </t>
    </r>
    <r>
      <rPr>
        <b/>
        <sz val="11"/>
        <color theme="1"/>
        <rFont val="Calibri"/>
        <family val="2"/>
        <scheme val="minor"/>
      </rPr>
      <t>Actual</t>
    </r>
    <r>
      <rPr>
        <sz val="11"/>
        <color theme="1"/>
        <rFont val="Calibri"/>
        <family val="2"/>
        <scheme val="minor"/>
      </rPr>
      <t xml:space="preserve"> production in April was </t>
    </r>
    <r>
      <rPr>
        <b/>
        <sz val="11"/>
        <color theme="1"/>
        <rFont val="Calibri"/>
        <family val="2"/>
        <scheme val="minor"/>
      </rPr>
      <t>3,000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units.</t>
    </r>
  </si>
  <si>
    <t>1)</t>
  </si>
  <si>
    <t>Prepare a Flexible Budget that would be used to compare against actual production</t>
  </si>
  <si>
    <t>costs for April.</t>
  </si>
  <si>
    <t>2,000 units</t>
  </si>
  <si>
    <t>Budget</t>
  </si>
  <si>
    <t>3,000 units</t>
  </si>
  <si>
    <t>Original Budget</t>
  </si>
  <si>
    <t>Cost Formula</t>
  </si>
  <si>
    <t>Flexed Budget</t>
  </si>
  <si>
    <t>Direct Materials</t>
  </si>
  <si>
    <t>Direct Labor</t>
  </si>
  <si>
    <t>Variable Overhead</t>
  </si>
  <si>
    <t>Fixed Overhead</t>
  </si>
  <si>
    <t>Total Cost</t>
  </si>
  <si>
    <t>In addition to the info in 1), actual unit component costs incurred during April</t>
  </si>
  <si>
    <t>include Direct Materials $13, Direct Labor $32, Variable Overhead $14, and actual</t>
  </si>
  <si>
    <t>Fixed Overhead was $38,000.</t>
  </si>
  <si>
    <t>Below is the Performance Report for April for Golden Egg Corp.:</t>
  </si>
  <si>
    <t>Budgeted</t>
  </si>
  <si>
    <t>Actual</t>
  </si>
  <si>
    <t>Per unit costs</t>
  </si>
  <si>
    <t>Actual Costs</t>
  </si>
  <si>
    <t>Variance</t>
  </si>
  <si>
    <t>Per Unit Costs</t>
  </si>
  <si>
    <t>U</t>
  </si>
  <si>
    <t>N/A</t>
  </si>
  <si>
    <t>F</t>
  </si>
  <si>
    <t>Total Budget</t>
  </si>
  <si>
    <t>Total Actual</t>
  </si>
  <si>
    <t>The STANDARDS (BUDGET) for ONE unit  are as follows:</t>
  </si>
  <si>
    <t>ACTUAL for ONE unit:</t>
  </si>
  <si>
    <t>units</t>
  </si>
  <si>
    <t>Direct Materials:</t>
  </si>
  <si>
    <t>SQ</t>
  </si>
  <si>
    <t>SP</t>
  </si>
  <si>
    <t>Total per Unit</t>
  </si>
  <si>
    <t>AQ</t>
  </si>
  <si>
    <t>AP</t>
  </si>
  <si>
    <t>3 lbs</t>
  </si>
  <si>
    <t>$4/lb</t>
  </si>
  <si>
    <t>Direct Labor:</t>
  </si>
  <si>
    <t>2 hrs</t>
  </si>
  <si>
    <t>$15/hr</t>
  </si>
  <si>
    <t>Variable OH</t>
  </si>
  <si>
    <t>2.5 hrs</t>
  </si>
  <si>
    <t>$5.20/hr</t>
  </si>
  <si>
    <t>During April, the following ACTUAL activity took place:</t>
  </si>
  <si>
    <t>3,000 units of finished product were produced.</t>
  </si>
  <si>
    <t>6,000 direct labor hours were worked at $16/hr.</t>
  </si>
  <si>
    <t>6,000 hrs of Variable Overhead were incurred at $7/hr.</t>
  </si>
  <si>
    <t>1) Calculate each of the following variances:</t>
  </si>
  <si>
    <t>Formula used:</t>
  </si>
  <si>
    <t>a.</t>
  </si>
  <si>
    <r>
      <t xml:space="preserve">Raw materials </t>
    </r>
    <r>
      <rPr>
        <b/>
        <sz val="11"/>
        <color theme="1"/>
        <rFont val="Calibri"/>
        <family val="2"/>
        <scheme val="minor"/>
      </rPr>
      <t>purchase</t>
    </r>
    <r>
      <rPr>
        <sz val="11"/>
        <color theme="1"/>
        <rFont val="Calibri"/>
        <family val="2"/>
        <scheme val="minor"/>
      </rPr>
      <t xml:space="preserve"> price variance</t>
    </r>
  </si>
  <si>
    <r>
      <t xml:space="preserve">(SP-AP) x AQ </t>
    </r>
    <r>
      <rPr>
        <b/>
        <sz val="11"/>
        <color theme="1"/>
        <rFont val="Calibri"/>
        <family val="2"/>
        <scheme val="minor"/>
      </rPr>
      <t>lbs purchased</t>
    </r>
  </si>
  <si>
    <t>b.</t>
  </si>
  <si>
    <r>
      <t xml:space="preserve">Raw materials </t>
    </r>
    <r>
      <rPr>
        <b/>
        <sz val="11"/>
        <color theme="1"/>
        <rFont val="Calibri"/>
        <family val="2"/>
        <scheme val="minor"/>
      </rPr>
      <t>usage</t>
    </r>
    <r>
      <rPr>
        <sz val="11"/>
        <color theme="1"/>
        <rFont val="Calibri"/>
        <family val="2"/>
        <scheme val="minor"/>
      </rPr>
      <t xml:space="preserve"> variance</t>
    </r>
  </si>
  <si>
    <r>
      <t xml:space="preserve">(SQ - AQ </t>
    </r>
    <r>
      <rPr>
        <b/>
        <sz val="11"/>
        <color theme="1"/>
        <rFont val="Calibri"/>
        <family val="2"/>
        <scheme val="minor"/>
      </rPr>
      <t>lbs used</t>
    </r>
    <r>
      <rPr>
        <sz val="11"/>
        <color theme="1"/>
        <rFont val="Calibri"/>
        <family val="2"/>
        <scheme val="minor"/>
      </rPr>
      <t>)  x SP</t>
    </r>
  </si>
  <si>
    <t>c.</t>
  </si>
  <si>
    <t>Direct labor rate variance</t>
  </si>
  <si>
    <t>(SP - AP) x AQ hrs worked</t>
  </si>
  <si>
    <t>d.</t>
  </si>
  <si>
    <t>Direct labor efficiency variance</t>
  </si>
  <si>
    <t>(SQ - AQ hrs worked) x SP</t>
  </si>
  <si>
    <t>e.</t>
  </si>
  <si>
    <t>Variable overhead spending variance</t>
  </si>
  <si>
    <t>(SP - AP) x AQ hrs</t>
  </si>
  <si>
    <t>f.</t>
  </si>
  <si>
    <t>Variable overhead efficiency variance</t>
  </si>
  <si>
    <t>(SQ - AQ) x SP</t>
  </si>
  <si>
    <t>g.</t>
  </si>
  <si>
    <t>Fixed overhead budget variance</t>
  </si>
  <si>
    <t>Actual - Budget</t>
  </si>
  <si>
    <t>h.</t>
  </si>
  <si>
    <t>Total Variance</t>
  </si>
  <si>
    <t>TOTAL OF ALL</t>
  </si>
  <si>
    <t>2)</t>
  </si>
  <si>
    <t xml:space="preserve">Calculate the Total Variance Summary as listed below.  The total amounts should match the </t>
  </si>
  <si>
    <t>total variances in the Performance Report at the top (in red).</t>
  </si>
  <si>
    <t>Variance Summary:</t>
  </si>
  <si>
    <t>Total Raw Materials Variance</t>
  </si>
  <si>
    <t>(sum of a and b above)</t>
  </si>
  <si>
    <t>Total Direct Labor Variance</t>
  </si>
  <si>
    <t>(sum of c and d above)</t>
  </si>
  <si>
    <t>Total Var OH Variance</t>
  </si>
  <si>
    <t>(sum of e and f above)</t>
  </si>
  <si>
    <t>Total Fixed OH Variance</t>
  </si>
  <si>
    <t>(same as g above)</t>
  </si>
  <si>
    <t>(same as h above)</t>
  </si>
  <si>
    <t>Ch 15 - Variance Analysis Homework</t>
  </si>
  <si>
    <r>
      <t xml:space="preserve">7,800 lbs of Direct Materials were </t>
    </r>
    <r>
      <rPr>
        <b/>
        <sz val="11"/>
        <color theme="1"/>
        <rFont val="Calibri"/>
        <family val="2"/>
        <scheme val="minor"/>
      </rPr>
      <t>used</t>
    </r>
    <r>
      <rPr>
        <sz val="11"/>
        <color theme="1"/>
        <rFont val="Calibri"/>
        <family val="2"/>
        <scheme val="minor"/>
      </rPr>
      <t xml:space="preserve"> that were </t>
    </r>
    <r>
      <rPr>
        <b/>
        <sz val="11"/>
        <color theme="1"/>
        <rFont val="Calibri"/>
        <family val="2"/>
        <scheme val="minor"/>
      </rPr>
      <t>purchased</t>
    </r>
    <r>
      <rPr>
        <sz val="11"/>
        <color theme="1"/>
        <rFont val="Calibri"/>
        <family val="2"/>
        <scheme val="minor"/>
      </rPr>
      <t xml:space="preserve"> for $5.00 per pound.</t>
    </r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</si>
</sst>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&quot;$&quot;#,##0"/>
    <numFmt numFmtId="168" formatCode="_(&quot;$&quot;* #,##0_);_(&quot;$&quot;* \(#,##0\);_(&quot;$&quot;* &quot;-&quot;??_);_(@_)"/>
    <numFmt numFmtId="169" formatCode="_(&quot;$&quot;* #,##0_);_(&quot;$&quot;* \(#,##0\);_(&quot;$&quot;* &quot;-&quot;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doubleAccounting"/>
      <sz val="11"/>
      <color rgb="FFFF0000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71752"/>
        <bgColor indexed="64"/>
      </patternFill>
    </fill>
    <fill>
      <patternFill patternType="solid">
        <fgColor rgb="FFB375A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Fill="1" applyBorder="1" applyAlignment="1">
      <alignment horizontal="center"/>
    </xf>
    <xf numFmtId="167" fontId="0" fillId="0" borderId="0" xfId="1" applyNumberFormat="1" applyFont="1" applyAlignment="1">
      <alignment horizontal="center"/>
    </xf>
    <xf numFmtId="167" fontId="0" fillId="2" borderId="0" xfId="0" applyNumberFormat="1" applyFont="1" applyFill="1" applyAlignment="1">
      <alignment horizontal="center"/>
    </xf>
    <xf numFmtId="167" fontId="0" fillId="2" borderId="4" xfId="1" applyNumberFormat="1" applyFont="1" applyFill="1" applyBorder="1" applyAlignment="1">
      <alignment horizontal="center"/>
    </xf>
    <xf numFmtId="168" fontId="2" fillId="0" borderId="0" xfId="1" applyNumberFormat="1" applyFont="1" applyBorder="1"/>
    <xf numFmtId="167" fontId="0" fillId="3" borderId="0" xfId="0" applyNumberFormat="1" applyFont="1" applyFill="1" applyAlignment="1">
      <alignment horizontal="center"/>
    </xf>
    <xf numFmtId="167" fontId="0" fillId="4" borderId="0" xfId="1" applyNumberFormat="1" applyFont="1" applyFill="1" applyBorder="1" applyAlignment="1">
      <alignment horizontal="center"/>
    </xf>
    <xf numFmtId="167" fontId="0" fillId="4" borderId="0" xfId="0" applyNumberFormat="1" applyFont="1" applyFill="1" applyAlignment="1">
      <alignment horizontal="center"/>
    </xf>
    <xf numFmtId="167" fontId="0" fillId="5" borderId="0" xfId="0" applyNumberFormat="1" applyFont="1" applyFill="1" applyAlignment="1">
      <alignment horizontal="center"/>
    </xf>
    <xf numFmtId="167" fontId="0" fillId="5" borderId="4" xfId="1" applyNumberFormat="1" applyFont="1" applyFill="1" applyBorder="1" applyAlignment="1">
      <alignment horizontal="center"/>
    </xf>
    <xf numFmtId="167" fontId="0" fillId="6" borderId="0" xfId="1" applyNumberFormat="1" applyFont="1" applyFill="1" applyBorder="1" applyAlignment="1">
      <alignment horizontal="center"/>
    </xf>
    <xf numFmtId="167" fontId="0" fillId="6" borderId="0" xfId="0" applyNumberFormat="1" applyFont="1" applyFill="1" applyAlignment="1">
      <alignment horizontal="center"/>
    </xf>
    <xf numFmtId="167" fontId="4" fillId="0" borderId="0" xfId="1" applyNumberFormat="1" applyFont="1" applyAlignment="1">
      <alignment horizontal="center"/>
    </xf>
    <xf numFmtId="167" fontId="4" fillId="0" borderId="4" xfId="1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/>
    </xf>
    <xf numFmtId="168" fontId="6" fillId="0" borderId="0" xfId="1" applyNumberFormat="1" applyFont="1" applyBorder="1"/>
    <xf numFmtId="167" fontId="5" fillId="0" borderId="0" xfId="1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0" borderId="6" xfId="1" applyNumberFormat="1" applyFont="1" applyBorder="1" applyAlignment="1">
      <alignment horizontal="center"/>
    </xf>
    <xf numFmtId="167" fontId="5" fillId="0" borderId="7" xfId="0" applyNumberFormat="1" applyFont="1" applyBorder="1" applyAlignment="1">
      <alignment horizontal="center"/>
    </xf>
    <xf numFmtId="168" fontId="7" fillId="0" borderId="7" xfId="1" applyNumberFormat="1" applyFont="1" applyBorder="1"/>
    <xf numFmtId="0" fontId="2" fillId="0" borderId="8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3" fillId="0" borderId="4" xfId="0" applyFont="1" applyBorder="1"/>
    <xf numFmtId="0" fontId="0" fillId="0" borderId="0" xfId="0" applyFont="1" applyBorder="1"/>
    <xf numFmtId="3" fontId="0" fillId="0" borderId="5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/>
    <xf numFmtId="0" fontId="0" fillId="0" borderId="4" xfId="0" applyFont="1" applyBorder="1"/>
    <xf numFmtId="0" fontId="0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165" fontId="0" fillId="2" borderId="8" xfId="0" applyNumberFormat="1" applyFont="1" applyFill="1" applyBorder="1" applyAlignment="1">
      <alignment horizontal="center"/>
    </xf>
    <xf numFmtId="165" fontId="0" fillId="2" borderId="5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0" fillId="0" borderId="7" xfId="0" applyNumberFormat="1" applyFont="1" applyBorder="1" applyAlignment="1">
      <alignment horizontal="center"/>
    </xf>
    <xf numFmtId="165" fontId="0" fillId="0" borderId="0" xfId="0" applyNumberFormat="1" applyFont="1"/>
    <xf numFmtId="0" fontId="0" fillId="0" borderId="5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5" fontId="0" fillId="0" borderId="5" xfId="0" applyNumberFormat="1" applyFont="1" applyBorder="1"/>
    <xf numFmtId="165" fontId="0" fillId="3" borderId="8" xfId="0" applyNumberFormat="1" applyFont="1" applyFill="1" applyBorder="1" applyAlignment="1">
      <alignment horizontal="center"/>
    </xf>
    <xf numFmtId="165" fontId="0" fillId="3" borderId="5" xfId="0" applyNumberFormat="1" applyFont="1" applyFill="1" applyBorder="1" applyAlignment="1">
      <alignment horizontal="right"/>
    </xf>
    <xf numFmtId="164" fontId="0" fillId="0" borderId="7" xfId="0" applyNumberFormat="1" applyFont="1" applyBorder="1" applyAlignment="1">
      <alignment horizontal="center"/>
    </xf>
    <xf numFmtId="165" fontId="0" fillId="4" borderId="8" xfId="0" applyNumberFormat="1" applyFont="1" applyFill="1" applyBorder="1" applyAlignment="1">
      <alignment horizontal="center"/>
    </xf>
    <xf numFmtId="165" fontId="0" fillId="4" borderId="5" xfId="0" applyNumberFormat="1" applyFont="1" applyFill="1" applyBorder="1"/>
    <xf numFmtId="164" fontId="0" fillId="0" borderId="7" xfId="0" applyNumberFormat="1" applyFont="1" applyBorder="1"/>
    <xf numFmtId="165" fontId="0" fillId="5" borderId="8" xfId="0" applyNumberFormat="1" applyFont="1" applyFill="1" applyBorder="1" applyAlignment="1">
      <alignment horizontal="center"/>
    </xf>
    <xf numFmtId="165" fontId="0" fillId="5" borderId="8" xfId="0" applyNumberFormat="1" applyFont="1" applyFill="1" applyBorder="1" applyAlignment="1">
      <alignment horizontal="right"/>
    </xf>
    <xf numFmtId="165" fontId="0" fillId="6" borderId="8" xfId="0" applyNumberFormat="1" applyFont="1" applyFill="1" applyBorder="1" applyAlignment="1">
      <alignment horizontal="center"/>
    </xf>
    <xf numFmtId="165" fontId="0" fillId="6" borderId="8" xfId="0" applyNumberFormat="1" applyFont="1" applyFill="1" applyBorder="1"/>
    <xf numFmtId="164" fontId="0" fillId="0" borderId="0" xfId="0" applyNumberFormat="1" applyFont="1"/>
    <xf numFmtId="0" fontId="8" fillId="0" borderId="0" xfId="0" applyFont="1"/>
    <xf numFmtId="9" fontId="4" fillId="0" borderId="0" xfId="2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168" fontId="0" fillId="0" borderId="0" xfId="1" applyNumberFormat="1" applyFont="1" applyAlignment="1">
      <alignment horizontal="center"/>
    </xf>
    <xf numFmtId="166" fontId="0" fillId="0" borderId="0" xfId="1" applyFont="1" applyAlignment="1">
      <alignment horizontal="left"/>
    </xf>
    <xf numFmtId="166" fontId="0" fillId="0" borderId="0" xfId="1" applyFont="1" applyAlignment="1">
      <alignment horizontal="center"/>
    </xf>
    <xf numFmtId="0" fontId="0" fillId="0" borderId="0" xfId="0" applyFont="1" applyBorder="1" applyAlignment="1">
      <alignment horizontal="left"/>
    </xf>
    <xf numFmtId="168" fontId="0" fillId="0" borderId="0" xfId="1" applyNumberFormat="1" applyFont="1"/>
    <xf numFmtId="0" fontId="4" fillId="0" borderId="0" xfId="0" applyFont="1" applyAlignment="1">
      <alignment horizontal="left"/>
    </xf>
    <xf numFmtId="9" fontId="1" fillId="0" borderId="0" xfId="2" applyFont="1" applyAlignment="1">
      <alignment horizontal="center"/>
    </xf>
    <xf numFmtId="166" fontId="9" fillId="0" borderId="0" xfId="1" applyFont="1" applyAlignment="1">
      <alignment horizontal="center"/>
    </xf>
    <xf numFmtId="166" fontId="10" fillId="0" borderId="0" xfId="1" applyFont="1" applyAlignment="1">
      <alignment horizontal="center"/>
    </xf>
    <xf numFmtId="0" fontId="3" fillId="0" borderId="0" xfId="0" applyFont="1" applyBorder="1"/>
    <xf numFmtId="169" fontId="0" fillId="0" borderId="0" xfId="0" applyNumberFormat="1" applyFont="1" applyBorder="1" applyAlignment="1">
      <alignment horizontal="center"/>
    </xf>
    <xf numFmtId="169" fontId="0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left"/>
    </xf>
    <xf numFmtId="164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8" fontId="0" fillId="0" borderId="0" xfId="1" applyNumberFormat="1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68" fontId="9" fillId="0" borderId="0" xfId="1" applyNumberFormat="1" applyFont="1"/>
    <xf numFmtId="16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8" fontId="10" fillId="0" borderId="0" xfId="0" applyNumberFormat="1" applyFont="1" applyFill="1" applyBorder="1" applyAlignment="1">
      <alignment horizontal="center"/>
    </xf>
    <xf numFmtId="169" fontId="2" fillId="0" borderId="0" xfId="0" applyNumberFormat="1" applyFont="1" applyAlignment="1">
      <alignment horizontal="center"/>
    </xf>
    <xf numFmtId="169" fontId="11" fillId="0" borderId="0" xfId="0" applyNumberFormat="1" applyFont="1" applyAlignment="1">
      <alignment horizontal="center"/>
    </xf>
    <xf numFmtId="164" fontId="4" fillId="0" borderId="0" xfId="0" applyNumberFormat="1" applyFont="1"/>
    <xf numFmtId="168" fontId="11" fillId="0" borderId="0" xfId="0" applyNumberFormat="1" applyFont="1" applyAlignment="1">
      <alignment horizontal="center"/>
    </xf>
    <xf numFmtId="164" fontId="5" fillId="0" borderId="0" xfId="0" applyNumberFormat="1" applyFont="1"/>
    <xf numFmtId="0" fontId="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7" fontId="14" fillId="7" borderId="0" xfId="1" applyNumberFormat="1" applyFont="1" applyFill="1" applyBorder="1" applyAlignment="1">
      <alignment horizontal="center"/>
    </xf>
    <xf numFmtId="167" fontId="14" fillId="7" borderId="0" xfId="0" applyNumberFormat="1" applyFont="1" applyFill="1" applyAlignment="1">
      <alignment horizontal="center"/>
    </xf>
    <xf numFmtId="165" fontId="14" fillId="7" borderId="8" xfId="0" applyNumberFormat="1" applyFont="1" applyFill="1" applyBorder="1" applyAlignment="1">
      <alignment horizontal="center"/>
    </xf>
    <xf numFmtId="165" fontId="14" fillId="7" borderId="5" xfId="0" applyNumberFormat="1" applyFont="1" applyFill="1" applyBorder="1"/>
    <xf numFmtId="167" fontId="0" fillId="3" borderId="4" xfId="1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B375A3"/>
      <color rgb="FF9551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7"/>
  <sheetViews>
    <sheetView tabSelected="1" topLeftCell="A25" workbookViewId="0">
      <selection activeCell="E67" sqref="E67"/>
    </sheetView>
  </sheetViews>
  <sheetFormatPr defaultRowHeight="15"/>
  <cols>
    <col min="1" max="1" width="3" style="2" customWidth="1"/>
    <col min="2" max="2" width="9.140625" style="2"/>
    <col min="3" max="3" width="15.7109375" style="2" customWidth="1"/>
    <col min="4" max="4" width="19.85546875" style="3" customWidth="1"/>
    <col min="5" max="5" width="14.85546875" style="3" customWidth="1"/>
    <col min="6" max="6" width="14.28515625" style="3" customWidth="1"/>
    <col min="7" max="7" width="13.5703125" style="3" bestFit="1" customWidth="1"/>
    <col min="8" max="8" width="9.7109375" style="3" bestFit="1" customWidth="1"/>
    <col min="9" max="9" width="5.28515625" style="2" customWidth="1"/>
    <col min="10" max="10" width="15.140625" style="2" customWidth="1"/>
    <col min="11" max="11" width="15.7109375" style="2" customWidth="1"/>
    <col min="12" max="12" width="19.7109375" style="2" customWidth="1"/>
    <col min="13" max="13" width="15.140625" style="2" customWidth="1"/>
    <col min="14" max="14" width="13.5703125" style="2" bestFit="1" customWidth="1"/>
    <col min="15" max="15" width="10.85546875" style="2" bestFit="1" customWidth="1"/>
    <col min="16" max="16" width="9.140625" style="2"/>
    <col min="17" max="17" width="13.28515625" style="2" customWidth="1"/>
    <col min="18" max="18" width="9.140625" style="2"/>
    <col min="19" max="19" width="13.5703125" style="2" bestFit="1" customWidth="1"/>
    <col min="20" max="16384" width="9.140625" style="2"/>
  </cols>
  <sheetData>
    <row r="1" spans="1:9">
      <c r="A1" s="1" t="s">
        <v>0</v>
      </c>
    </row>
    <row r="2" spans="1:9" s="1" customFormat="1">
      <c r="A2" s="1" t="s">
        <v>93</v>
      </c>
      <c r="D2" s="4"/>
      <c r="E2" s="4"/>
      <c r="F2" s="4"/>
      <c r="G2" s="4"/>
      <c r="H2" s="4"/>
    </row>
    <row r="4" spans="1:9" hidden="1">
      <c r="A4" s="2" t="s">
        <v>1</v>
      </c>
    </row>
    <row r="5" spans="1:9" hidden="1">
      <c r="A5" s="2" t="s">
        <v>2</v>
      </c>
    </row>
    <row r="6" spans="1:9" hidden="1">
      <c r="A6" s="2" t="s">
        <v>3</v>
      </c>
    </row>
    <row r="7" spans="1:9" hidden="1"/>
    <row r="8" spans="1:9" hidden="1">
      <c r="A8" s="2" t="s">
        <v>4</v>
      </c>
      <c r="B8" s="2" t="s">
        <v>5</v>
      </c>
    </row>
    <row r="9" spans="1:9" hidden="1">
      <c r="B9" s="2" t="s">
        <v>6</v>
      </c>
    </row>
    <row r="10" spans="1:9" hidden="1">
      <c r="D10" s="3" t="s">
        <v>7</v>
      </c>
      <c r="E10" s="3" t="s">
        <v>8</v>
      </c>
      <c r="F10" s="3" t="s">
        <v>9</v>
      </c>
    </row>
    <row r="11" spans="1:9" hidden="1">
      <c r="D11" s="5" t="s">
        <v>10</v>
      </c>
      <c r="E11" s="5" t="s">
        <v>11</v>
      </c>
      <c r="F11" s="5" t="s">
        <v>12</v>
      </c>
    </row>
    <row r="12" spans="1:9" hidden="1">
      <c r="B12" s="2" t="s">
        <v>13</v>
      </c>
      <c r="D12" s="6">
        <f>E12*2000</f>
        <v>24000</v>
      </c>
      <c r="E12" s="7">
        <v>12</v>
      </c>
      <c r="F12" s="6">
        <f>E12*3000</f>
        <v>36000</v>
      </c>
    </row>
    <row r="13" spans="1:9" hidden="1">
      <c r="B13" s="2" t="s">
        <v>14</v>
      </c>
      <c r="D13" s="6">
        <f>E13*2000</f>
        <v>60000</v>
      </c>
      <c r="E13" s="7">
        <v>30</v>
      </c>
      <c r="F13" s="6">
        <f>E13*3000</f>
        <v>90000</v>
      </c>
      <c r="I13" s="6"/>
    </row>
    <row r="14" spans="1:9" hidden="1">
      <c r="B14" s="2" t="s">
        <v>15</v>
      </c>
      <c r="D14" s="6">
        <f>E14*2000</f>
        <v>26000</v>
      </c>
      <c r="E14" s="7">
        <v>13</v>
      </c>
      <c r="F14" s="6">
        <f>E14*3000</f>
        <v>39000</v>
      </c>
    </row>
    <row r="15" spans="1:9" hidden="1">
      <c r="B15" s="2" t="s">
        <v>16</v>
      </c>
      <c r="D15" s="8">
        <f>E15</f>
        <v>40000</v>
      </c>
      <c r="E15" s="6">
        <v>40000</v>
      </c>
      <c r="F15" s="8">
        <f>E15</f>
        <v>40000</v>
      </c>
    </row>
    <row r="16" spans="1:9" hidden="1">
      <c r="B16" s="2" t="s">
        <v>17</v>
      </c>
      <c r="D16" s="9">
        <f>SUM(D12:D15)</f>
        <v>150000</v>
      </c>
      <c r="F16" s="9">
        <f>SUM(F12:F15)</f>
        <v>205000</v>
      </c>
    </row>
    <row r="17" spans="1:14" hidden="1"/>
    <row r="18" spans="1:14" hidden="1">
      <c r="A18" s="2" t="s">
        <v>18</v>
      </c>
    </row>
    <row r="19" spans="1:14" hidden="1">
      <c r="A19" s="2" t="s">
        <v>19</v>
      </c>
    </row>
    <row r="20" spans="1:14" hidden="1">
      <c r="A20" s="2" t="s">
        <v>20</v>
      </c>
    </row>
    <row r="21" spans="1:14" hidden="1"/>
    <row r="22" spans="1:14">
      <c r="A22" s="10" t="s">
        <v>21</v>
      </c>
    </row>
    <row r="23" spans="1:14" ht="15.75" thickBot="1"/>
    <row r="24" spans="1:14">
      <c r="D24" s="3" t="s">
        <v>7</v>
      </c>
      <c r="E24" s="3" t="s">
        <v>22</v>
      </c>
      <c r="F24" s="11" t="s">
        <v>9</v>
      </c>
      <c r="G24" s="12" t="s">
        <v>9</v>
      </c>
      <c r="H24" s="12"/>
      <c r="I24" s="13"/>
      <c r="J24" s="14" t="s">
        <v>23</v>
      </c>
    </row>
    <row r="25" spans="1:14">
      <c r="D25" s="5" t="s">
        <v>10</v>
      </c>
      <c r="E25" s="5" t="s">
        <v>24</v>
      </c>
      <c r="F25" s="15" t="s">
        <v>12</v>
      </c>
      <c r="G25" s="16" t="s">
        <v>25</v>
      </c>
      <c r="H25" s="17" t="s">
        <v>26</v>
      </c>
      <c r="I25" s="18"/>
      <c r="J25" s="19" t="s">
        <v>27</v>
      </c>
    </row>
    <row r="26" spans="1:14">
      <c r="B26" s="2" t="s">
        <v>13</v>
      </c>
      <c r="D26" s="20">
        <f>D12</f>
        <v>24000</v>
      </c>
      <c r="E26" s="21">
        <f>D26/2000</f>
        <v>12</v>
      </c>
      <c r="F26" s="22">
        <v>36000</v>
      </c>
      <c r="G26" s="112">
        <v>39000</v>
      </c>
      <c r="H26" s="23">
        <f>F26-G26</f>
        <v>-3000</v>
      </c>
      <c r="I26" s="18" t="s">
        <v>28</v>
      </c>
      <c r="J26" s="113">
        <f>G26/3000</f>
        <v>13</v>
      </c>
    </row>
    <row r="27" spans="1:14">
      <c r="B27" s="2" t="s">
        <v>14</v>
      </c>
      <c r="D27" s="20">
        <f>D13</f>
        <v>60000</v>
      </c>
      <c r="E27" s="24">
        <f>D27/2000</f>
        <v>30</v>
      </c>
      <c r="F27" s="116">
        <v>90000</v>
      </c>
      <c r="G27" s="25">
        <v>96000</v>
      </c>
      <c r="H27" s="23">
        <f>F27-G27</f>
        <v>-6000</v>
      </c>
      <c r="I27" s="18" t="s">
        <v>28</v>
      </c>
      <c r="J27" s="26">
        <f>G27/3000</f>
        <v>32</v>
      </c>
    </row>
    <row r="28" spans="1:14">
      <c r="B28" s="2" t="s">
        <v>15</v>
      </c>
      <c r="D28" s="20">
        <f>D14</f>
        <v>26000</v>
      </c>
      <c r="E28" s="27">
        <f>D28/2000</f>
        <v>13</v>
      </c>
      <c r="F28" s="28">
        <v>39000</v>
      </c>
      <c r="G28" s="29">
        <v>42000</v>
      </c>
      <c r="H28" s="23">
        <f>F28-G28</f>
        <v>-3000</v>
      </c>
      <c r="I28" s="18" t="s">
        <v>28</v>
      </c>
      <c r="J28" s="30">
        <f>G28/3000</f>
        <v>14</v>
      </c>
    </row>
    <row r="29" spans="1:14">
      <c r="B29" s="2" t="s">
        <v>16</v>
      </c>
      <c r="D29" s="31">
        <f>D15</f>
        <v>40000</v>
      </c>
      <c r="E29" s="5" t="s">
        <v>29</v>
      </c>
      <c r="F29" s="32">
        <v>40000</v>
      </c>
      <c r="G29" s="33">
        <v>38000</v>
      </c>
      <c r="H29" s="34">
        <f>F29-G29</f>
        <v>2000</v>
      </c>
      <c r="I29" s="18" t="s">
        <v>30</v>
      </c>
      <c r="J29" s="3" t="s">
        <v>29</v>
      </c>
    </row>
    <row r="30" spans="1:14" ht="15.75" thickBot="1">
      <c r="B30" s="2" t="s">
        <v>17</v>
      </c>
      <c r="D30" s="35">
        <f>SUM(D26:D29)</f>
        <v>150000</v>
      </c>
      <c r="E30" s="36">
        <f>SUM(E26:E29)</f>
        <v>55</v>
      </c>
      <c r="F30" s="37">
        <f>SUM(F26:F29)</f>
        <v>205000</v>
      </c>
      <c r="G30" s="38">
        <f t="shared" ref="G30" si="0">SUM(G26:G29)</f>
        <v>215000</v>
      </c>
      <c r="H30" s="39">
        <f>SUM(H26:H29)</f>
        <v>-10000</v>
      </c>
      <c r="I30" s="40" t="s">
        <v>28</v>
      </c>
    </row>
    <row r="31" spans="1:14" ht="15.75" thickBot="1">
      <c r="H31" s="41"/>
    </row>
    <row r="32" spans="1:14">
      <c r="B32" s="42"/>
      <c r="C32" s="43"/>
      <c r="D32" s="12"/>
      <c r="E32" s="12"/>
      <c r="F32" s="12"/>
      <c r="G32" s="44" t="s">
        <v>31</v>
      </c>
      <c r="H32" s="41"/>
      <c r="I32" s="42"/>
      <c r="J32" s="43"/>
      <c r="K32" s="43"/>
      <c r="L32" s="43"/>
      <c r="M32" s="43"/>
      <c r="N32" s="13" t="s">
        <v>32</v>
      </c>
    </row>
    <row r="33" spans="1:15">
      <c r="B33" s="45" t="s">
        <v>33</v>
      </c>
      <c r="C33" s="46"/>
      <c r="D33" s="41"/>
      <c r="E33" s="41"/>
      <c r="F33" s="41"/>
      <c r="G33" s="47">
        <v>3000</v>
      </c>
      <c r="H33" s="48"/>
      <c r="I33" s="45" t="s">
        <v>34</v>
      </c>
      <c r="J33" s="46"/>
      <c r="K33" s="46"/>
      <c r="L33" s="46"/>
      <c r="M33" s="49"/>
      <c r="N33" s="47">
        <v>3000</v>
      </c>
    </row>
    <row r="34" spans="1:15" ht="15.75" thickBot="1">
      <c r="B34" s="50"/>
      <c r="C34" s="46"/>
      <c r="D34" s="41"/>
      <c r="E34" s="41"/>
      <c r="F34" s="41"/>
      <c r="G34" s="51" t="s">
        <v>35</v>
      </c>
      <c r="H34" s="14"/>
      <c r="I34" s="50"/>
      <c r="J34" s="46"/>
      <c r="K34" s="46"/>
      <c r="L34" s="46"/>
      <c r="M34" s="46"/>
      <c r="N34" s="51" t="s">
        <v>35</v>
      </c>
    </row>
    <row r="35" spans="1:15">
      <c r="B35" s="52" t="s">
        <v>36</v>
      </c>
      <c r="C35" s="43"/>
      <c r="D35" s="53" t="s">
        <v>37</v>
      </c>
      <c r="E35" s="53" t="s">
        <v>38</v>
      </c>
      <c r="F35" s="54" t="s">
        <v>39</v>
      </c>
      <c r="G35" s="51"/>
      <c r="H35" s="14"/>
      <c r="I35" s="52" t="s">
        <v>36</v>
      </c>
      <c r="J35" s="43"/>
      <c r="K35" s="53" t="s">
        <v>40</v>
      </c>
      <c r="L35" s="53" t="s">
        <v>41</v>
      </c>
      <c r="M35" s="54" t="s">
        <v>39</v>
      </c>
      <c r="N35" s="55"/>
    </row>
    <row r="36" spans="1:15" ht="15.75" thickBot="1">
      <c r="B36" s="56"/>
      <c r="C36" s="57"/>
      <c r="D36" s="58" t="s">
        <v>42</v>
      </c>
      <c r="E36" s="58" t="s">
        <v>43</v>
      </c>
      <c r="F36" s="59">
        <f>3*4</f>
        <v>12</v>
      </c>
      <c r="G36" s="60">
        <f>F36*G33</f>
        <v>36000</v>
      </c>
      <c r="H36" s="61"/>
      <c r="I36" s="56"/>
      <c r="J36" s="57"/>
      <c r="K36" s="58">
        <f>N36/L36/N33</f>
        <v>2.6</v>
      </c>
      <c r="L36" s="62">
        <v>5</v>
      </c>
      <c r="M36" s="114">
        <f>N36/3000</f>
        <v>13</v>
      </c>
      <c r="N36" s="115">
        <f>G26</f>
        <v>39000</v>
      </c>
      <c r="O36" s="63"/>
    </row>
    <row r="37" spans="1:15">
      <c r="B37" s="52" t="s">
        <v>44</v>
      </c>
      <c r="C37" s="43"/>
      <c r="D37" s="53" t="s">
        <v>37</v>
      </c>
      <c r="E37" s="53" t="s">
        <v>38</v>
      </c>
      <c r="F37" s="54" t="s">
        <v>39</v>
      </c>
      <c r="G37" s="64"/>
      <c r="H37" s="65"/>
      <c r="I37" s="52" t="s">
        <v>44</v>
      </c>
      <c r="J37" s="43"/>
      <c r="K37" s="53" t="s">
        <v>40</v>
      </c>
      <c r="L37" s="53" t="s">
        <v>41</v>
      </c>
      <c r="M37" s="54" t="s">
        <v>39</v>
      </c>
      <c r="N37" s="66"/>
    </row>
    <row r="38" spans="1:15" ht="15.75" thickBot="1">
      <c r="B38" s="56"/>
      <c r="C38" s="57"/>
      <c r="D38" s="58" t="s">
        <v>45</v>
      </c>
      <c r="E38" s="58" t="s">
        <v>46</v>
      </c>
      <c r="F38" s="67">
        <f>2*15</f>
        <v>30</v>
      </c>
      <c r="G38" s="68">
        <f>F38*G33</f>
        <v>90000</v>
      </c>
      <c r="H38" s="61"/>
      <c r="I38" s="56"/>
      <c r="J38" s="57"/>
      <c r="K38" s="58">
        <f>N38/L38/N33</f>
        <v>2</v>
      </c>
      <c r="L38" s="69">
        <v>16</v>
      </c>
      <c r="M38" s="70">
        <f>N38/3000</f>
        <v>32</v>
      </c>
      <c r="N38" s="71">
        <f>G27</f>
        <v>96000</v>
      </c>
      <c r="O38" s="63"/>
    </row>
    <row r="39" spans="1:15">
      <c r="B39" s="52" t="s">
        <v>47</v>
      </c>
      <c r="C39" s="43"/>
      <c r="D39" s="53" t="s">
        <v>37</v>
      </c>
      <c r="E39" s="53" t="s">
        <v>38</v>
      </c>
      <c r="F39" s="54" t="s">
        <v>39</v>
      </c>
      <c r="G39" s="64"/>
      <c r="H39" s="65"/>
      <c r="I39" s="52" t="s">
        <v>47</v>
      </c>
      <c r="J39" s="43"/>
      <c r="K39" s="53" t="s">
        <v>40</v>
      </c>
      <c r="L39" s="53" t="s">
        <v>41</v>
      </c>
      <c r="M39" s="54" t="s">
        <v>39</v>
      </c>
      <c r="N39" s="66"/>
    </row>
    <row r="40" spans="1:15" ht="15.75" thickBot="1">
      <c r="B40" s="56"/>
      <c r="C40" s="72"/>
      <c r="D40" s="58" t="s">
        <v>48</v>
      </c>
      <c r="E40" s="58" t="s">
        <v>49</v>
      </c>
      <c r="F40" s="73">
        <f>2.5*5.2</f>
        <v>13</v>
      </c>
      <c r="G40" s="74">
        <f>F40*G33</f>
        <v>39000</v>
      </c>
      <c r="H40" s="61"/>
      <c r="I40" s="56"/>
      <c r="J40" s="72"/>
      <c r="K40" s="58">
        <v>2</v>
      </c>
      <c r="L40" s="62">
        <f>N40/K40/N33</f>
        <v>7</v>
      </c>
      <c r="M40" s="75">
        <f>N40/3000</f>
        <v>14</v>
      </c>
      <c r="N40" s="76">
        <f>G28</f>
        <v>42000</v>
      </c>
      <c r="O40" s="63"/>
    </row>
    <row r="41" spans="1:15">
      <c r="C41" s="77"/>
      <c r="H41" s="14"/>
    </row>
    <row r="42" spans="1:15">
      <c r="A42" s="10" t="s">
        <v>50</v>
      </c>
      <c r="C42" s="77"/>
      <c r="H42" s="41"/>
      <c r="I42" s="78"/>
      <c r="L42" s="79"/>
      <c r="M42" s="5"/>
      <c r="N42" s="5"/>
    </row>
    <row r="43" spans="1:15">
      <c r="B43" s="2" t="s">
        <v>51</v>
      </c>
      <c r="C43" s="77"/>
      <c r="J43" s="80"/>
      <c r="L43" s="3"/>
      <c r="M43" s="3"/>
      <c r="N43" s="3"/>
    </row>
    <row r="44" spans="1:15">
      <c r="B44" s="2" t="s">
        <v>94</v>
      </c>
      <c r="J44" s="80"/>
      <c r="K44" s="81"/>
    </row>
    <row r="45" spans="1:15">
      <c r="B45" s="2" t="s">
        <v>52</v>
      </c>
      <c r="L45" s="3"/>
      <c r="M45" s="82"/>
      <c r="N45" s="83"/>
    </row>
    <row r="46" spans="1:15">
      <c r="B46" s="2" t="s">
        <v>53</v>
      </c>
      <c r="J46" s="80"/>
      <c r="L46" s="3"/>
      <c r="M46" s="3"/>
      <c r="N46" s="81"/>
    </row>
    <row r="47" spans="1:15">
      <c r="J47" s="80"/>
      <c r="K47" s="81"/>
      <c r="L47" s="3"/>
      <c r="M47" s="84"/>
      <c r="N47" s="83"/>
    </row>
    <row r="48" spans="1:15">
      <c r="B48" s="85"/>
      <c r="G48" s="81"/>
      <c r="H48" s="81"/>
      <c r="M48" s="86"/>
    </row>
    <row r="49" spans="1:20">
      <c r="A49" s="1" t="s">
        <v>54</v>
      </c>
      <c r="F49" s="87" t="s">
        <v>55</v>
      </c>
      <c r="G49" s="2"/>
      <c r="H49" s="2"/>
      <c r="J49" s="80"/>
      <c r="L49" s="3"/>
      <c r="M49" s="3"/>
      <c r="N49" s="81"/>
    </row>
    <row r="50" spans="1:20">
      <c r="B50" s="80" t="s">
        <v>56</v>
      </c>
      <c r="C50" s="2" t="s">
        <v>57</v>
      </c>
      <c r="E50" s="84">
        <f>(4-5)*2.6*3000</f>
        <v>-7800</v>
      </c>
      <c r="F50" s="81" t="s">
        <v>58</v>
      </c>
      <c r="G50" s="2"/>
      <c r="H50" s="2"/>
      <c r="J50" s="80"/>
      <c r="K50" s="81"/>
      <c r="L50" s="3"/>
      <c r="M50" s="3"/>
      <c r="N50" s="81"/>
    </row>
    <row r="51" spans="1:20">
      <c r="B51" s="80" t="s">
        <v>59</v>
      </c>
      <c r="C51" s="2" t="s">
        <v>60</v>
      </c>
      <c r="E51" s="84">
        <f>(3-2.6)*3000*4</f>
        <v>4799.9999999999991</v>
      </c>
      <c r="F51" s="81" t="s">
        <v>61</v>
      </c>
      <c r="G51" s="2"/>
      <c r="H51" s="2"/>
      <c r="L51" s="6"/>
      <c r="M51" s="82"/>
      <c r="N51" s="81"/>
    </row>
    <row r="52" spans="1:20">
      <c r="B52" s="80" t="s">
        <v>62</v>
      </c>
      <c r="C52" s="2" t="s">
        <v>63</v>
      </c>
      <c r="E52" s="84">
        <f>(15-16)*2*3000</f>
        <v>-6000</v>
      </c>
      <c r="F52" s="81" t="s">
        <v>64</v>
      </c>
      <c r="G52" s="2"/>
      <c r="H52" s="2"/>
      <c r="J52" s="80"/>
      <c r="L52" s="6"/>
      <c r="M52" s="3"/>
      <c r="N52" s="81"/>
    </row>
    <row r="53" spans="1:20">
      <c r="B53" s="80" t="s">
        <v>65</v>
      </c>
      <c r="C53" s="2" t="s">
        <v>66</v>
      </c>
      <c r="D53" s="6"/>
      <c r="E53" s="84">
        <f>(2-2)*3000*15</f>
        <v>0</v>
      </c>
      <c r="F53" s="81" t="s">
        <v>67</v>
      </c>
      <c r="G53" s="2"/>
      <c r="H53" s="2"/>
      <c r="J53" s="80"/>
      <c r="K53" s="81"/>
      <c r="L53" s="8"/>
      <c r="M53" s="3"/>
      <c r="N53" s="81"/>
    </row>
    <row r="54" spans="1:20">
      <c r="B54" s="80" t="s">
        <v>68</v>
      </c>
      <c r="C54" s="2" t="s">
        <v>69</v>
      </c>
      <c r="D54" s="8"/>
      <c r="E54" s="84">
        <f>(5.2-7)*2*3000</f>
        <v>-10799.999999999998</v>
      </c>
      <c r="F54" s="81" t="s">
        <v>70</v>
      </c>
      <c r="G54" s="2"/>
      <c r="H54" s="2"/>
      <c r="L54" s="8"/>
      <c r="M54" s="82"/>
      <c r="N54" s="81"/>
    </row>
    <row r="55" spans="1:20">
      <c r="B55" s="80" t="s">
        <v>71</v>
      </c>
      <c r="C55" s="2" t="s">
        <v>72</v>
      </c>
      <c r="D55" s="6"/>
      <c r="E55" s="84">
        <f>(2.5-2)*3000*5.2</f>
        <v>7800</v>
      </c>
      <c r="F55" s="81" t="s">
        <v>73</v>
      </c>
      <c r="G55" s="2"/>
      <c r="H55" s="2"/>
      <c r="I55" s="10"/>
      <c r="J55" s="80"/>
      <c r="L55" s="6"/>
      <c r="M55" s="3"/>
      <c r="N55" s="81"/>
      <c r="P55" s="46"/>
      <c r="Q55" s="46"/>
      <c r="R55" s="46"/>
      <c r="S55" s="46"/>
      <c r="T55" s="46"/>
    </row>
    <row r="56" spans="1:20" ht="17.25">
      <c r="B56" s="80" t="s">
        <v>74</v>
      </c>
      <c r="C56" s="2" t="s">
        <v>75</v>
      </c>
      <c r="D56" s="88"/>
      <c r="E56" s="89">
        <f>40000-38000</f>
        <v>2000</v>
      </c>
      <c r="F56" s="3" t="s">
        <v>76</v>
      </c>
      <c r="G56" s="85"/>
      <c r="H56" s="85"/>
      <c r="I56" s="10"/>
      <c r="J56" s="80"/>
      <c r="K56" s="81"/>
      <c r="L56" s="3"/>
      <c r="M56" s="3"/>
      <c r="N56" s="3"/>
      <c r="O56" s="46"/>
      <c r="P56" s="46"/>
      <c r="Q56" s="46"/>
      <c r="R56" s="46"/>
      <c r="S56" s="46"/>
      <c r="T56" s="46"/>
    </row>
    <row r="57" spans="1:20" ht="17.25">
      <c r="B57" s="80" t="s">
        <v>77</v>
      </c>
      <c r="C57" s="2" t="s">
        <v>78</v>
      </c>
      <c r="E57" s="90">
        <f>SUM(E50:E56)</f>
        <v>-10000</v>
      </c>
      <c r="F57" s="3" t="s">
        <v>79</v>
      </c>
      <c r="G57" s="91"/>
      <c r="H57" s="91"/>
      <c r="I57" s="10"/>
      <c r="L57" s="3"/>
      <c r="M57" s="92"/>
      <c r="N57" s="93"/>
      <c r="O57" s="46"/>
      <c r="P57" s="46"/>
      <c r="Q57" s="46"/>
      <c r="R57" s="46"/>
      <c r="S57" s="46"/>
      <c r="T57" s="46"/>
    </row>
    <row r="58" spans="1:20">
      <c r="G58" s="94"/>
      <c r="H58" s="94"/>
      <c r="J58" s="80"/>
      <c r="L58" s="3"/>
      <c r="M58" s="41"/>
      <c r="N58" s="85"/>
      <c r="O58" s="16"/>
      <c r="P58" s="16"/>
      <c r="Q58" s="16"/>
      <c r="R58" s="46"/>
      <c r="S58" s="46"/>
      <c r="T58" s="46"/>
    </row>
    <row r="59" spans="1:20">
      <c r="A59" s="1" t="s">
        <v>80</v>
      </c>
      <c r="B59" s="95" t="s">
        <v>81</v>
      </c>
      <c r="G59" s="46"/>
      <c r="H59" s="46"/>
      <c r="I59" s="10"/>
      <c r="K59" s="81"/>
      <c r="L59" s="3"/>
      <c r="M59" s="41"/>
      <c r="N59" s="85"/>
      <c r="O59" s="41"/>
      <c r="P59" s="96"/>
      <c r="Q59" s="97"/>
      <c r="R59" s="46"/>
      <c r="S59" s="46"/>
      <c r="T59" s="46"/>
    </row>
    <row r="60" spans="1:20">
      <c r="A60" s="1"/>
      <c r="B60" s="95" t="s">
        <v>82</v>
      </c>
      <c r="G60" s="46"/>
      <c r="H60" s="46"/>
      <c r="L60" s="3"/>
      <c r="M60" s="98"/>
      <c r="N60" s="85"/>
      <c r="O60" s="41"/>
      <c r="P60" s="41"/>
      <c r="Q60" s="41"/>
      <c r="R60" s="46"/>
      <c r="S60" s="46"/>
      <c r="T60" s="46"/>
    </row>
    <row r="61" spans="1:20">
      <c r="B61" s="81"/>
      <c r="G61" s="85"/>
      <c r="H61" s="85"/>
      <c r="I61" s="41"/>
      <c r="J61" s="99"/>
      <c r="K61" s="85"/>
      <c r="L61" s="46"/>
    </row>
    <row r="62" spans="1:20" ht="17.25">
      <c r="C62" s="10" t="s">
        <v>83</v>
      </c>
      <c r="E62" s="41"/>
      <c r="F62" s="2"/>
      <c r="G62" s="85"/>
      <c r="H62" s="85"/>
      <c r="I62" s="41"/>
      <c r="J62" s="99"/>
      <c r="K62" s="85"/>
      <c r="L62" s="46"/>
      <c r="M62" s="100"/>
    </row>
    <row r="63" spans="1:20" ht="17.25">
      <c r="C63" s="2" t="s">
        <v>84</v>
      </c>
      <c r="E63" s="101">
        <f>E50+E51</f>
        <v>-3000.0000000000009</v>
      </c>
      <c r="F63" s="102"/>
      <c r="G63" s="81" t="s">
        <v>85</v>
      </c>
      <c r="H63" s="81"/>
      <c r="I63" s="41"/>
      <c r="J63" s="80"/>
      <c r="L63" s="46"/>
      <c r="M63" s="103"/>
      <c r="N63" s="14"/>
      <c r="O63" s="14"/>
      <c r="Q63" s="14"/>
    </row>
    <row r="64" spans="1:20">
      <c r="C64" s="2" t="s">
        <v>86</v>
      </c>
      <c r="E64" s="101">
        <f>E52+E53</f>
        <v>-6000</v>
      </c>
      <c r="F64" s="102"/>
      <c r="G64" s="81" t="s">
        <v>87</v>
      </c>
      <c r="H64" s="81"/>
      <c r="I64" s="63"/>
      <c r="O64" s="77"/>
      <c r="Q64" s="77"/>
    </row>
    <row r="65" spans="2:17">
      <c r="C65" s="2" t="s">
        <v>88</v>
      </c>
      <c r="E65" s="104">
        <f>E54+E55</f>
        <v>-2999.9999999999982</v>
      </c>
      <c r="F65" s="102"/>
      <c r="G65" s="81" t="s">
        <v>89</v>
      </c>
      <c r="H65" s="81"/>
      <c r="I65" s="63"/>
      <c r="O65" s="77"/>
      <c r="Q65" s="77"/>
    </row>
    <row r="66" spans="2:17" ht="17.25">
      <c r="C66" s="2" t="s">
        <v>90</v>
      </c>
      <c r="E66" s="105">
        <f>E56</f>
        <v>2000</v>
      </c>
      <c r="F66" s="102"/>
      <c r="G66" s="81" t="s">
        <v>91</v>
      </c>
      <c r="H66" s="81"/>
      <c r="I66" s="63"/>
      <c r="O66" s="106"/>
      <c r="Q66" s="77"/>
    </row>
    <row r="67" spans="2:17" ht="17.25">
      <c r="C67" s="2" t="s">
        <v>78</v>
      </c>
      <c r="E67" s="107">
        <f>SUM(E63:E66)</f>
        <v>-9999.9999999999982</v>
      </c>
      <c r="F67" s="102"/>
      <c r="G67" s="81" t="s">
        <v>92</v>
      </c>
      <c r="H67" s="81"/>
      <c r="O67" s="108"/>
      <c r="Q67" s="77"/>
    </row>
    <row r="68" spans="2:17">
      <c r="D68" s="2"/>
      <c r="E68" s="2"/>
      <c r="F68" s="2"/>
      <c r="O68" s="108"/>
      <c r="Q68" s="77"/>
    </row>
    <row r="70" spans="2:17">
      <c r="B70" s="109"/>
    </row>
    <row r="71" spans="2:17">
      <c r="B71" s="110"/>
    </row>
    <row r="72" spans="2:17">
      <c r="B72" s="111"/>
      <c r="I72" s="77"/>
    </row>
    <row r="73" spans="2:17">
      <c r="B73" s="111"/>
      <c r="I73" s="106"/>
    </row>
    <row r="74" spans="2:17">
      <c r="B74" s="111"/>
      <c r="I74" s="77"/>
    </row>
    <row r="75" spans="2:17">
      <c r="B75" s="111"/>
    </row>
    <row r="76" spans="2:17">
      <c r="B76" s="111"/>
    </row>
    <row r="77" spans="2:17">
      <c r="B77" s="111"/>
    </row>
  </sheetData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</vt:lpstr>
    </vt:vector>
  </TitlesOfParts>
  <Company>Rockford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Exploring</cp:lastModifiedBy>
  <dcterms:created xsi:type="dcterms:W3CDTF">2020-03-31T20:46:16Z</dcterms:created>
  <dcterms:modified xsi:type="dcterms:W3CDTF">2020-05-11T03:25:15Z</dcterms:modified>
</cp:coreProperties>
</file>