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Table-1" sheetId="3" r:id="rId1"/>
    <sheet name="Table-2" sheetId="4" r:id="rId2"/>
    <sheet name="Table-3" sheetId="5" r:id="rId3"/>
    <sheet name="Table-4" sheetId="6" r:id="rId4"/>
    <sheet name="Table-5" sheetId="7" r:id="rId5"/>
    <sheet name="Table-6" sheetId="8" r:id="rId6"/>
  </sheets>
  <calcPr calcId="191029" calcOnSave="0"/>
</workbook>
</file>

<file path=xl/calcChain.xml><?xml version="1.0" encoding="utf-8"?>
<calcChain xmlns="http://schemas.openxmlformats.org/spreadsheetml/2006/main">
  <c r="B70" i="8" l="1"/>
  <c r="E10" i="7"/>
  <c r="D9" i="7"/>
  <c r="D10" i="7"/>
  <c r="D11" i="7"/>
  <c r="D12" i="7"/>
  <c r="D13" i="7"/>
  <c r="D14" i="7"/>
  <c r="D15" i="7"/>
  <c r="D16" i="7"/>
  <c r="D17" i="7"/>
  <c r="D19" i="7"/>
  <c r="D20" i="7"/>
  <c r="D21" i="7"/>
  <c r="D22" i="7"/>
  <c r="D23" i="7"/>
  <c r="D24" i="7"/>
  <c r="D25" i="7"/>
  <c r="D27" i="7"/>
  <c r="D28" i="7"/>
  <c r="D29" i="7"/>
  <c r="D30" i="7"/>
  <c r="D32" i="7"/>
  <c r="D33" i="7"/>
  <c r="D34" i="7"/>
  <c r="D35" i="7"/>
  <c r="D36" i="7"/>
  <c r="D37" i="7"/>
  <c r="D38" i="7"/>
  <c r="D39" i="7"/>
  <c r="D8" i="7"/>
  <c r="D21" i="5"/>
  <c r="E21" i="5"/>
  <c r="D8" i="5"/>
  <c r="E8" i="5"/>
  <c r="F9" i="4"/>
  <c r="B51" i="8" l="1"/>
  <c r="C45" i="8"/>
  <c r="B45" i="8"/>
  <c r="C36" i="8"/>
  <c r="B36" i="8"/>
  <c r="C30" i="8"/>
  <c r="B30" i="8"/>
  <c r="B56" i="8" s="1"/>
  <c r="C19" i="8"/>
  <c r="B19" i="8"/>
  <c r="C13" i="8"/>
  <c r="B13" i="8"/>
  <c r="E11" i="7"/>
  <c r="E15" i="7"/>
  <c r="E20" i="7"/>
  <c r="E24" i="7"/>
  <c r="E29" i="7"/>
  <c r="E8" i="7"/>
  <c r="E12" i="7"/>
  <c r="E13" i="7"/>
  <c r="E14" i="7"/>
  <c r="E16" i="7"/>
  <c r="E17" i="7"/>
  <c r="E19" i="7"/>
  <c r="E21" i="7"/>
  <c r="E22" i="7"/>
  <c r="E23" i="7"/>
  <c r="E25" i="7"/>
  <c r="E27" i="7"/>
  <c r="E28" i="7"/>
  <c r="E30" i="7"/>
  <c r="E32" i="7"/>
  <c r="E33" i="7"/>
  <c r="E35" i="7"/>
  <c r="E36" i="7"/>
  <c r="E37" i="7"/>
  <c r="E39" i="7"/>
  <c r="D45" i="6"/>
  <c r="B45" i="6"/>
  <c r="D36" i="6"/>
  <c r="B36" i="6"/>
  <c r="D30" i="6"/>
  <c r="B30" i="6"/>
  <c r="D19" i="6"/>
  <c r="B19" i="6"/>
  <c r="D13" i="6"/>
  <c r="B13" i="6"/>
  <c r="B21" i="6" l="1"/>
  <c r="C21" i="8"/>
  <c r="B38" i="8"/>
  <c r="B47" i="8" s="1"/>
  <c r="B60" i="8" s="1"/>
  <c r="B21" i="8"/>
  <c r="C38" i="8"/>
  <c r="C47" i="8"/>
  <c r="C13" i="6"/>
  <c r="C7" i="6"/>
  <c r="C18" i="6"/>
  <c r="D21" i="6"/>
  <c r="E13" i="6" s="1"/>
  <c r="C8" i="6"/>
  <c r="C15" i="6"/>
  <c r="C19" i="6"/>
  <c r="C16" i="6"/>
  <c r="C21" i="6"/>
  <c r="E19" i="6"/>
  <c r="D38" i="6"/>
  <c r="D47" i="6"/>
  <c r="E30" i="6" s="1"/>
  <c r="B38" i="6"/>
  <c r="D17" i="5"/>
  <c r="E17" i="5" s="1"/>
  <c r="D9" i="5"/>
  <c r="E9" i="5" s="1"/>
  <c r="D10" i="5"/>
  <c r="E10" i="5" s="1"/>
  <c r="D11" i="5"/>
  <c r="E11" i="5" s="1"/>
  <c r="D15" i="5"/>
  <c r="E15" i="5" s="1"/>
  <c r="D16" i="5"/>
  <c r="E16" i="5" s="1"/>
  <c r="D18" i="5"/>
  <c r="E18" i="5" s="1"/>
  <c r="D25" i="5"/>
  <c r="E25" i="5" s="1"/>
  <c r="D26" i="5"/>
  <c r="E26" i="5" s="1"/>
  <c r="D27" i="5"/>
  <c r="E27" i="5" s="1"/>
  <c r="D28" i="5"/>
  <c r="E28" i="5" s="1"/>
  <c r="D29" i="5"/>
  <c r="E29" i="5" s="1"/>
  <c r="D30" i="5"/>
  <c r="E30" i="5" s="1"/>
  <c r="D32" i="5"/>
  <c r="E32" i="5" s="1"/>
  <c r="D33" i="5"/>
  <c r="E33" i="5" s="1"/>
  <c r="D34" i="5"/>
  <c r="E34" i="5" s="1"/>
  <c r="D35" i="5"/>
  <c r="E35" i="5" s="1"/>
  <c r="D41" i="5"/>
  <c r="E41" i="5" s="1"/>
  <c r="D42" i="5"/>
  <c r="E42" i="5" s="1"/>
  <c r="D43" i="5"/>
  <c r="E43" i="5" s="1"/>
  <c r="D44" i="5"/>
  <c r="E44" i="5" s="1"/>
  <c r="D7" i="5"/>
  <c r="C45" i="5"/>
  <c r="B45" i="5"/>
  <c r="D45" i="5" s="1"/>
  <c r="E45" i="5" s="1"/>
  <c r="C36" i="5"/>
  <c r="B36" i="5"/>
  <c r="C30" i="5"/>
  <c r="B30" i="5"/>
  <c r="C19" i="5"/>
  <c r="C21" i="5" s="1"/>
  <c r="B19" i="5"/>
  <c r="D19" i="5" s="1"/>
  <c r="E19" i="5" s="1"/>
  <c r="C13" i="5"/>
  <c r="B13" i="5"/>
  <c r="D13" i="5" s="1"/>
  <c r="E13" i="5" s="1"/>
  <c r="F7" i="4"/>
  <c r="E8" i="4"/>
  <c r="E7" i="4"/>
  <c r="E11" i="4"/>
  <c r="E12" i="4"/>
  <c r="E14" i="4"/>
  <c r="E15" i="4"/>
  <c r="E21" i="4"/>
  <c r="E22" i="4"/>
  <c r="E24" i="4"/>
  <c r="E28" i="4"/>
  <c r="C38" i="5" l="1"/>
  <c r="C47" i="5" s="1"/>
  <c r="C11" i="6"/>
  <c r="C17" i="6"/>
  <c r="C10" i="6"/>
  <c r="B21" i="5"/>
  <c r="B38" i="5"/>
  <c r="D38" i="5" s="1"/>
  <c r="E38" i="5" s="1"/>
  <c r="D36" i="5"/>
  <c r="E36" i="5" s="1"/>
  <c r="C9" i="6"/>
  <c r="E45" i="6"/>
  <c r="E43" i="6"/>
  <c r="E32" i="6"/>
  <c r="E28" i="6"/>
  <c r="E47" i="6"/>
  <c r="E42" i="6"/>
  <c r="E35" i="6"/>
  <c r="E25" i="6"/>
  <c r="E29" i="6"/>
  <c r="E41" i="6"/>
  <c r="E34" i="6"/>
  <c r="E26" i="6"/>
  <c r="E44" i="6"/>
  <c r="E33" i="6"/>
  <c r="E27" i="6"/>
  <c r="E38" i="6"/>
  <c r="E21" i="6"/>
  <c r="E15" i="6"/>
  <c r="E9" i="6"/>
  <c r="E18" i="6"/>
  <c r="E8" i="6"/>
  <c r="E17" i="6"/>
  <c r="E11" i="6"/>
  <c r="E7" i="6"/>
  <c r="E16" i="6"/>
  <c r="E10" i="6"/>
  <c r="E36" i="6"/>
  <c r="B47" i="6"/>
  <c r="F14" i="4"/>
  <c r="F12" i="4"/>
  <c r="F15" i="4"/>
  <c r="F11" i="4"/>
  <c r="F8" i="4"/>
  <c r="B47" i="5" l="1"/>
  <c r="D47" i="5" s="1"/>
  <c r="E47" i="5" s="1"/>
  <c r="C47" i="6"/>
  <c r="C29" i="6"/>
  <c r="C43" i="6"/>
  <c r="C41" i="6"/>
  <c r="C33" i="6"/>
  <c r="C27" i="6"/>
  <c r="C44" i="6"/>
  <c r="C32" i="6"/>
  <c r="C26" i="6"/>
  <c r="C35" i="6"/>
  <c r="C30" i="6"/>
  <c r="C25" i="6"/>
  <c r="C42" i="6"/>
  <c r="C34" i="6"/>
  <c r="C36" i="6"/>
  <c r="C45" i="6"/>
  <c r="F28" i="4"/>
  <c r="F18" i="4"/>
  <c r="F21" i="4"/>
  <c r="F22" i="4"/>
  <c r="F24" i="4"/>
  <c r="D25" i="4"/>
  <c r="B25" i="4"/>
  <c r="D18" i="4"/>
  <c r="B18" i="4"/>
  <c r="E18" i="4" s="1"/>
  <c r="D9" i="4"/>
  <c r="B9" i="4"/>
  <c r="D24" i="3"/>
  <c r="B24" i="3"/>
  <c r="F25" i="4" l="1"/>
  <c r="E25" i="4"/>
  <c r="E9" i="4"/>
  <c r="B19" i="4"/>
  <c r="D19" i="4"/>
  <c r="E19" i="4" l="1"/>
  <c r="F19" i="4"/>
  <c r="B27" i="4"/>
  <c r="D27" i="4"/>
  <c r="F27" i="4" l="1"/>
  <c r="E27" i="4"/>
  <c r="B30" i="4"/>
  <c r="D30" i="4"/>
  <c r="E30" i="4" l="1"/>
  <c r="F30" i="4"/>
  <c r="B17" i="3"/>
  <c r="C17" i="3" s="1"/>
  <c r="C24" i="3"/>
  <c r="D17" i="3"/>
  <c r="E17" i="3" s="1"/>
  <c r="D8" i="3"/>
  <c r="E8" i="3"/>
  <c r="B8" i="3"/>
  <c r="B18" i="3" s="1"/>
  <c r="B73" i="8" s="1"/>
  <c r="E27" i="3"/>
  <c r="C27" i="3"/>
  <c r="E24" i="3"/>
  <c r="E23" i="3"/>
  <c r="C23" i="3"/>
  <c r="E21" i="3"/>
  <c r="C21" i="3"/>
  <c r="E20" i="3"/>
  <c r="C20" i="3"/>
  <c r="C15" i="3"/>
  <c r="E14" i="3"/>
  <c r="C14" i="3"/>
  <c r="E13" i="3"/>
  <c r="C13" i="3"/>
  <c r="E11" i="3"/>
  <c r="C11" i="3"/>
  <c r="E10" i="3"/>
  <c r="C10" i="3"/>
  <c r="E7" i="3"/>
  <c r="C7" i="3"/>
  <c r="C8" i="3" l="1"/>
  <c r="C18" i="3"/>
  <c r="B26" i="3"/>
  <c r="D18" i="3"/>
  <c r="B29" i="3" l="1"/>
  <c r="C26" i="3"/>
  <c r="E18" i="3"/>
  <c r="D26" i="3"/>
  <c r="B80" i="8" l="1"/>
  <c r="B63" i="8"/>
  <c r="B76" i="8"/>
  <c r="C29" i="3"/>
  <c r="D29" i="3"/>
  <c r="E29" i="3" s="1"/>
  <c r="E26" i="3"/>
</calcChain>
</file>

<file path=xl/sharedStrings.xml><?xml version="1.0" encoding="utf-8"?>
<sst xmlns="http://schemas.openxmlformats.org/spreadsheetml/2006/main" count="237" uniqueCount="123">
  <si>
    <t>CONSOLIDATED INCOME STATEMENTS</t>
  </si>
  <si>
    <t>(in thousands, except per share amounts)</t>
  </si>
  <si>
    <t>Results of operations for the year ended December 31,</t>
  </si>
  <si>
    <t>Net sales</t>
  </si>
  <si>
    <t>Cost of sales</t>
  </si>
  <si>
    <t>Gross profit</t>
  </si>
  <si>
    <t>Operating expenses:</t>
  </si>
  <si>
    <t>Research.development and eneineerine expenses</t>
  </si>
  <si>
    <t>Selling,general and administrative expenses {includingIncremental financial reporting and government investigation expenses $15,100</t>
  </si>
  <si>
    <t>in2019 and $24 200in 2018)</t>
  </si>
  <si>
    <t>Asset impairment charges</t>
  </si>
  <si>
    <t>Amortization ofintangible assets</t>
  </si>
  <si>
    <t>Contingent consideration</t>
  </si>
  <si>
    <t>Operating income (loss)</t>
  </si>
  <si>
    <t>Other expense:</t>
  </si>
  <si>
    <t>Interest expense</t>
  </si>
  <si>
    <t>Loss from change in value and exercise of warrants</t>
  </si>
  <si>
    <t>Loss on debt extinguishment and modifications</t>
  </si>
  <si>
    <t>Income / loss before income taxes</t>
  </si>
  <si>
    <t>Income tax expense</t>
  </si>
  <si>
    <t>Netincome (loss)</t>
  </si>
  <si>
    <t>Total operating expenses</t>
  </si>
  <si>
    <t>Other income net</t>
  </si>
  <si>
    <t>Total other expense</t>
  </si>
  <si>
    <t>2018-2019</t>
  </si>
  <si>
    <t>Increase or Decrease</t>
  </si>
  <si>
    <t>Appendix B</t>
  </si>
  <si>
    <t>CONSOLIDATED BALANCE SHEETS</t>
  </si>
  <si>
    <t>(in thousands,except par values)</t>
  </si>
  <si>
    <t>As of December 31,
ASSETS</t>
  </si>
  <si>
    <t>Current assets:</t>
  </si>
  <si>
    <t>Cash and cash equivalents</t>
  </si>
  <si>
    <t>Accounts receivable,net of allowances of $3,561 and $2,596</t>
  </si>
  <si>
    <t>Income tax receivable</t>
  </si>
  <si>
    <t>Inventories,net</t>
  </si>
  <si>
    <t>Prepaid expenses and other current assets</t>
  </si>
  <si>
    <t>Deferred income taxes</t>
  </si>
  <si>
    <t>Total current assets</t>
  </si>
  <si>
    <t>Property, plant and equipment, net</t>
  </si>
  <si>
    <t>Intangible assets,net</t>
  </si>
  <si>
    <t>Goodwill</t>
  </si>
  <si>
    <t>Other noncurrent assets</t>
  </si>
  <si>
    <t>TOTAL ASSETS</t>
  </si>
  <si>
    <t>LIABILITIES AND STOCKHOLDERS' EQUITY (DEFICIT)</t>
  </si>
  <si>
    <t>Current liabilities:</t>
  </si>
  <si>
    <t>Accounts payable</t>
  </si>
  <si>
    <t>Current maturities of long-term debt</t>
  </si>
  <si>
    <t>Revolving line of credit</t>
  </si>
  <si>
    <t>Warrant liability</t>
  </si>
  <si>
    <t>Other accrued liabilities</t>
  </si>
  <si>
    <t>Total current liabilities</t>
  </si>
  <si>
    <t>Long-term debt, net of current maturities</t>
  </si>
  <si>
    <t>Noncurrent contract liabilities</t>
  </si>
  <si>
    <t>Other noncurrent liabilities</t>
  </si>
  <si>
    <t>TOTAL LIABILITIES</t>
  </si>
  <si>
    <t>STOCKHOLDERS' EQUITY (DEFICIT)</t>
  </si>
  <si>
    <t>Preferred stock -$0.001 par value. Shares author ized: 5,000.</t>
  </si>
  <si>
    <t>Common stock - $0.001 par value;S0,000 shares authorized;</t>
  </si>
  <si>
    <t>Additional paid-in capital</t>
  </si>
  <si>
    <t>Accumulated deficit</t>
  </si>
  <si>
    <t>Treasury stock, at cost,260 and 429 shares at December 31,</t>
  </si>
  <si>
    <t>TOTAL STOCKHOLDERS' EQUITY (DEFICIT)</t>
  </si>
  <si>
    <t>TOTAL LIABILITIES ANO STOCKHOLDERS' EQUITY (DEFICIT)</t>
  </si>
  <si>
    <t>Fixed Assets</t>
  </si>
  <si>
    <t>Long Term Liablities</t>
  </si>
  <si>
    <t>Amount</t>
  </si>
  <si>
    <t>%</t>
  </si>
  <si>
    <t>CONSOLIDATEDSTATEMENTS OF CASH FLOWS</t>
  </si>
  <si>
    <t>(in thousands)</t>
  </si>
  <si>
    <t>cash provided by (used in) operating activities</t>
  </si>
  <si>
    <t>For the Year Ended December 31,</t>
  </si>
  <si>
    <t>Adjustments to reconcile net income (loss) to net cash provided by (used in) operating</t>
  </si>
  <si>
    <t>Accounts receivable,net</t>
  </si>
  <si>
    <t>Inventory, net</t>
  </si>
  <si>
    <t>Accrued expenses</t>
  </si>
  <si>
    <t>Net cash provided by (used in) operatingactivities</t>
  </si>
  <si>
    <t>cash used ininvesting activities</t>
  </si>
  <si>
    <t>Capital expenditures</t>
  </si>
  <si>
    <t>Asset acquisitions</t>
  </si>
  <si>
    <t>Other investing activities,net</t>
  </si>
  <si>
    <t>Net cash used in investing activities</t>
  </si>
  <si>
    <t>cash (used in) provided by financing activities Proceeds from revolving line of credit</t>
  </si>
  <si>
    <t>Repayments of revolvinRline of credit</t>
  </si>
  <si>
    <t>Proceeds from warrant exercise</t>
  </si>
  <si>
    <t>Other financing activities, net</t>
  </si>
  <si>
    <t>Amortization of Intangible assets</t>
  </si>
  <si>
    <t>Depreciation</t>
  </si>
  <si>
    <t>Changein value and exercise of warrants</t>
  </si>
  <si>
    <t>Stock-based compensation expense</t>
  </si>
  <si>
    <t>Amortization of financing fees</t>
  </si>
  <si>
    <t>Other non-cash adjustments,net</t>
  </si>
  <si>
    <t>Changes in operating assets and liabilities</t>
  </si>
  <si>
    <t>Net income (loss)</t>
  </si>
  <si>
    <t>Accounts Payable</t>
  </si>
  <si>
    <t>Proceeds from revolving Line of Credit</t>
  </si>
  <si>
    <t>Net cash (usedin) provided by financing activities</t>
  </si>
  <si>
    <t xml:space="preserve"> Net (decrease) increase in cash and restricted cash Cash and restricted </t>
  </si>
  <si>
    <t xml:space="preserve">cash at beginning of the year </t>
  </si>
  <si>
    <t>cash and restricted cash at end of the year</t>
  </si>
  <si>
    <t>Liquidity ratio</t>
  </si>
  <si>
    <r>
      <t>Formula</t>
    </r>
    <r>
      <rPr>
        <sz val="11"/>
        <color rgb="FF202124"/>
        <rFont val="Arial"/>
        <family val="2"/>
      </rPr>
      <t>: Quick </t>
    </r>
    <r>
      <rPr>
        <b/>
        <sz val="11"/>
        <color rgb="FF202124"/>
        <rFont val="Arial"/>
        <family val="2"/>
      </rPr>
      <t>ratio</t>
    </r>
    <r>
      <rPr>
        <sz val="11"/>
        <color rgb="FF202124"/>
        <rFont val="Arial"/>
        <family val="2"/>
      </rPr>
      <t> = (marketable securities + available cash and/or equivalent of cash + accounts receivable) / current liabilities. Quick </t>
    </r>
    <r>
      <rPr>
        <b/>
        <sz val="11"/>
        <color rgb="FF202124"/>
        <rFont val="Arial"/>
        <family val="2"/>
      </rPr>
      <t>ratio</t>
    </r>
    <r>
      <rPr>
        <sz val="11"/>
        <color rgb="FF202124"/>
        <rFont val="Arial"/>
        <family val="2"/>
      </rPr>
      <t> = (current assets – inventory) / current liabilities.</t>
    </r>
  </si>
  <si>
    <t>Current Ratio</t>
  </si>
  <si>
    <t>Current Liablities/Current Assets</t>
  </si>
  <si>
    <t>Solvency Ratio</t>
  </si>
  <si>
    <t> Debt-to-Equity (D/E) Ratio</t>
  </si>
  <si>
    <t>Long Term Debt/Total Assets</t>
  </si>
  <si>
    <t>Net Income +Deprication /All Lablities</t>
  </si>
  <si>
    <t>Gross Profit  / Sale</t>
  </si>
  <si>
    <t>Gross Profit Margin</t>
  </si>
  <si>
    <t>Operating Profit Margin</t>
  </si>
  <si>
    <t>Operating Profit/Sale</t>
  </si>
  <si>
    <t>Net Profit Margin</t>
  </si>
  <si>
    <t>Net Profit/Sale</t>
  </si>
  <si>
    <t>Return On Assets</t>
  </si>
  <si>
    <t>Net Income/Total Assets</t>
  </si>
  <si>
    <t>Answer</t>
  </si>
  <si>
    <t>Vertical Analysis of 2018-2019</t>
  </si>
  <si>
    <t>Horizontal analysis</t>
  </si>
  <si>
    <t>Horizontal Analysis</t>
  </si>
  <si>
    <t>Vertical Analysis</t>
  </si>
  <si>
    <t>Cash Flow Analysis</t>
  </si>
  <si>
    <t>Prepaid expenses and other assets</t>
  </si>
  <si>
    <t>Profitability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</si>
</sst>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0.000%"/>
    <numFmt numFmtId="166" formatCode="0.0000000000000000%"/>
  </numFmts>
  <fonts count="7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rgb="FF202124"/>
      <name val="Arial"/>
      <family val="2"/>
    </font>
    <font>
      <sz val="11"/>
      <color rgb="FF202124"/>
      <name val="Arial"/>
      <family val="2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/>
    </xf>
    <xf numFmtId="164" fontId="0" fillId="0" borderId="0" xfId="1" applyNumberFormat="1" applyFont="1" applyFill="1" applyBorder="1" applyAlignment="1">
      <alignment horizontal="left" vertical="top"/>
    </xf>
    <xf numFmtId="10" fontId="0" fillId="0" borderId="0" xfId="2" applyNumberFormat="1" applyFont="1" applyFill="1" applyBorder="1" applyAlignment="1">
      <alignment horizontal="left" vertical="top"/>
    </xf>
    <xf numFmtId="165" fontId="0" fillId="0" borderId="0" xfId="2" applyNumberFormat="1" applyFont="1" applyFill="1" applyBorder="1" applyAlignment="1">
      <alignment horizontal="left" vertical="top"/>
    </xf>
    <xf numFmtId="165" fontId="0" fillId="0" borderId="0" xfId="1" applyNumberFormat="1" applyFont="1" applyFill="1" applyBorder="1" applyAlignment="1">
      <alignment horizontal="left" vertical="top"/>
    </xf>
    <xf numFmtId="164" fontId="0" fillId="0" borderId="1" xfId="1" applyNumberFormat="1" applyFont="1" applyFill="1" applyBorder="1" applyAlignment="1">
      <alignment horizontal="left" vertical="top"/>
    </xf>
    <xf numFmtId="164" fontId="2" fillId="0" borderId="0" xfId="1" applyNumberFormat="1" applyFont="1" applyFill="1" applyBorder="1" applyAlignment="1">
      <alignment horizontal="left" vertical="top"/>
    </xf>
    <xf numFmtId="165" fontId="2" fillId="0" borderId="0" xfId="2" applyNumberFormat="1" applyFont="1" applyFill="1" applyBorder="1" applyAlignment="1">
      <alignment horizontal="left" vertical="top"/>
    </xf>
    <xf numFmtId="10" fontId="2" fillId="0" borderId="0" xfId="2" applyNumberFormat="1" applyFont="1" applyFill="1" applyBorder="1" applyAlignment="1">
      <alignment horizontal="left" vertical="top"/>
    </xf>
    <xf numFmtId="164" fontId="2" fillId="0" borderId="2" xfId="1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64" fontId="0" fillId="0" borderId="3" xfId="1" applyNumberFormat="1" applyFont="1" applyFill="1" applyBorder="1" applyAlignment="1">
      <alignment horizontal="left" vertical="top"/>
    </xf>
    <xf numFmtId="165" fontId="0" fillId="0" borderId="3" xfId="2" applyNumberFormat="1" applyFont="1" applyFill="1" applyBorder="1" applyAlignment="1">
      <alignment horizontal="left" vertical="top"/>
    </xf>
    <xf numFmtId="10" fontId="0" fillId="0" borderId="3" xfId="2" applyNumberFormat="1" applyFont="1" applyFill="1" applyBorder="1" applyAlignment="1">
      <alignment horizontal="left" vertical="top"/>
    </xf>
    <xf numFmtId="165" fontId="2" fillId="0" borderId="2" xfId="2" applyNumberFormat="1" applyFont="1" applyFill="1" applyBorder="1" applyAlignment="1">
      <alignment horizontal="left" vertical="top"/>
    </xf>
    <xf numFmtId="10" fontId="2" fillId="0" borderId="2" xfId="2" applyNumberFormat="1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164" fontId="2" fillId="0" borderId="4" xfId="1" applyNumberFormat="1" applyFont="1" applyFill="1" applyBorder="1" applyAlignment="1">
      <alignment horizontal="left" vertical="top"/>
    </xf>
    <xf numFmtId="165" fontId="2" fillId="0" borderId="4" xfId="2" applyNumberFormat="1" applyFont="1" applyFill="1" applyBorder="1" applyAlignment="1">
      <alignment horizontal="left" vertical="top"/>
    </xf>
    <xf numFmtId="10" fontId="2" fillId="0" borderId="4" xfId="2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10" fontId="1" fillId="0" borderId="0" xfId="2" applyNumberFormat="1" applyFont="1" applyFill="1" applyBorder="1" applyAlignment="1">
      <alignment horizontal="center" vertical="center"/>
    </xf>
    <xf numFmtId="0" fontId="1" fillId="0" borderId="0" xfId="3" applyFill="1" applyBorder="1" applyAlignment="1">
      <alignment horizontal="left" vertical="top"/>
    </xf>
    <xf numFmtId="0" fontId="1" fillId="0" borderId="0" xfId="3" applyFill="1" applyBorder="1" applyAlignment="1">
      <alignment horizontal="center" vertical="center"/>
    </xf>
    <xf numFmtId="10" fontId="1" fillId="0" borderId="0" xfId="2" applyNumberFormat="1" applyFill="1" applyBorder="1" applyAlignment="1">
      <alignment horizontal="left" vertical="top"/>
    </xf>
    <xf numFmtId="0" fontId="2" fillId="0" borderId="0" xfId="3" applyFont="1" applyFill="1" applyBorder="1" applyAlignment="1">
      <alignment horizontal="left" vertical="top"/>
    </xf>
    <xf numFmtId="0" fontId="2" fillId="0" borderId="0" xfId="3" applyFont="1" applyFill="1" applyBorder="1" applyAlignment="1">
      <alignment horizontal="left" vertical="center" wrapText="1"/>
    </xf>
    <xf numFmtId="0" fontId="2" fillId="0" borderId="0" xfId="3" applyFont="1" applyFill="1" applyBorder="1" applyAlignment="1">
      <alignment horizontal="left" vertical="center"/>
    </xf>
    <xf numFmtId="10" fontId="2" fillId="0" borderId="0" xfId="2" applyNumberFormat="1" applyFont="1" applyFill="1" applyBorder="1" applyAlignment="1">
      <alignment horizontal="left" vertical="center"/>
    </xf>
    <xf numFmtId="164" fontId="1" fillId="0" borderId="0" xfId="1" applyNumberFormat="1" applyFill="1" applyBorder="1" applyAlignment="1">
      <alignment horizontal="left" vertical="top"/>
    </xf>
    <xf numFmtId="164" fontId="1" fillId="0" borderId="0" xfId="1" applyNumberFormat="1" applyFill="1" applyBorder="1" applyAlignment="1">
      <alignment horizontal="center" vertical="center"/>
    </xf>
    <xf numFmtId="164" fontId="1" fillId="0" borderId="2" xfId="1" applyNumberFormat="1" applyFill="1" applyBorder="1" applyAlignment="1">
      <alignment horizontal="left" vertical="top"/>
    </xf>
    <xf numFmtId="164" fontId="1" fillId="0" borderId="4" xfId="1" applyNumberFormat="1" applyFill="1" applyBorder="1" applyAlignment="1">
      <alignment horizontal="left" vertical="top"/>
    </xf>
    <xf numFmtId="164" fontId="1" fillId="0" borderId="5" xfId="1" applyNumberFormat="1" applyFill="1" applyBorder="1" applyAlignment="1">
      <alignment horizontal="left" vertical="top"/>
    </xf>
    <xf numFmtId="164" fontId="2" fillId="0" borderId="4" xfId="1" applyNumberFormat="1" applyFont="1" applyFill="1" applyBorder="1" applyAlignment="1">
      <alignment horizontal="left" vertical="center"/>
    </xf>
    <xf numFmtId="164" fontId="2" fillId="0" borderId="0" xfId="1" applyNumberFormat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/>
    </xf>
    <xf numFmtId="165" fontId="1" fillId="0" borderId="0" xfId="2" applyNumberFormat="1" applyFill="1" applyBorder="1" applyAlignment="1">
      <alignment horizontal="left" vertical="center"/>
    </xf>
    <xf numFmtId="164" fontId="1" fillId="0" borderId="0" xfId="1" applyNumberFormat="1" applyFill="1" applyBorder="1" applyAlignment="1">
      <alignment horizontal="left" vertical="center"/>
    </xf>
    <xf numFmtId="0" fontId="1" fillId="0" borderId="0" xfId="3" applyFill="1" applyBorder="1" applyAlignment="1">
      <alignment horizontal="left" vertical="center"/>
    </xf>
    <xf numFmtId="165" fontId="2" fillId="0" borderId="0" xfId="2" applyNumberFormat="1" applyFont="1" applyFill="1" applyBorder="1" applyAlignment="1">
      <alignment horizontal="left" vertical="center"/>
    </xf>
    <xf numFmtId="164" fontId="2" fillId="0" borderId="5" xfId="1" applyNumberFormat="1" applyFont="1" applyFill="1" applyBorder="1" applyAlignment="1">
      <alignment horizontal="left" vertical="top"/>
    </xf>
    <xf numFmtId="164" fontId="2" fillId="0" borderId="5" xfId="1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164" fontId="1" fillId="0" borderId="0" xfId="1" applyNumberFormat="1" applyFont="1" applyFill="1" applyBorder="1" applyAlignment="1">
      <alignment horizontal="left" vertical="top"/>
    </xf>
    <xf numFmtId="9" fontId="0" fillId="0" borderId="0" xfId="2" applyNumberFormat="1" applyFont="1" applyFill="1" applyBorder="1" applyAlignment="1">
      <alignment horizontal="left" vertical="top"/>
    </xf>
    <xf numFmtId="9" fontId="1" fillId="0" borderId="0" xfId="2" applyNumberFormat="1" applyFont="1" applyFill="1" applyBorder="1" applyAlignment="1">
      <alignment horizontal="left" vertical="top"/>
    </xf>
    <xf numFmtId="9" fontId="2" fillId="0" borderId="0" xfId="2" applyNumberFormat="1" applyFont="1" applyFill="1" applyBorder="1" applyAlignment="1">
      <alignment horizontal="left" vertical="top"/>
    </xf>
    <xf numFmtId="0" fontId="6" fillId="0" borderId="6" xfId="3" applyFont="1" applyFill="1" applyBorder="1" applyAlignment="1">
      <alignment horizontal="left" vertical="top"/>
    </xf>
    <xf numFmtId="164" fontId="1" fillId="0" borderId="7" xfId="1" applyNumberForma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 wrapText="1"/>
    </xf>
    <xf numFmtId="164" fontId="1" fillId="0" borderId="9" xfId="1" applyNumberFormat="1" applyFill="1" applyBorder="1" applyAlignment="1">
      <alignment horizontal="left" vertical="top"/>
    </xf>
    <xf numFmtId="0" fontId="1" fillId="0" borderId="8" xfId="3" applyFill="1" applyBorder="1" applyAlignment="1">
      <alignment horizontal="left" vertical="top"/>
    </xf>
    <xf numFmtId="0" fontId="2" fillId="0" borderId="8" xfId="3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1" fillId="0" borderId="10" xfId="3" applyFill="1" applyBorder="1" applyAlignment="1">
      <alignment horizontal="left" vertical="top"/>
    </xf>
    <xf numFmtId="10" fontId="1" fillId="0" borderId="1" xfId="2" applyNumberFormat="1" applyFill="1" applyBorder="1" applyAlignment="1">
      <alignment horizontal="left" vertical="top"/>
    </xf>
    <xf numFmtId="164" fontId="1" fillId="0" borderId="11" xfId="1" applyNumberFormat="1" applyFill="1" applyBorder="1" applyAlignment="1">
      <alignment horizontal="left" vertical="top"/>
    </xf>
    <xf numFmtId="166" fontId="0" fillId="0" borderId="0" xfId="0" applyNumberFormat="1" applyFill="1" applyBorder="1" applyAlignment="1">
      <alignment horizontal="left" vertical="top"/>
    </xf>
    <xf numFmtId="164" fontId="1" fillId="0" borderId="0" xfId="3" applyNumberForma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10" fontId="1" fillId="0" borderId="0" xfId="2" applyNumberForma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2" fillId="0" borderId="0" xfId="3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A3" sqref="A3:E3"/>
    </sheetView>
  </sheetViews>
  <sheetFormatPr defaultRowHeight="13.2" x14ac:dyDescent="0.25"/>
  <cols>
    <col min="1" max="1" width="49.44140625" customWidth="1"/>
    <col min="2" max="2" width="11.44140625" bestFit="1" customWidth="1"/>
    <col min="3" max="3" width="10" bestFit="1" customWidth="1"/>
    <col min="4" max="4" width="11.44140625" bestFit="1" customWidth="1"/>
    <col min="5" max="5" width="9.33203125" style="4"/>
    <col min="6" max="6" width="20.77734375" bestFit="1" customWidth="1"/>
  </cols>
  <sheetData>
    <row r="1" spans="1:6" x14ac:dyDescent="0.25">
      <c r="A1" s="67" t="s">
        <v>116</v>
      </c>
      <c r="B1" s="67"/>
      <c r="C1" s="67"/>
      <c r="D1" s="67"/>
      <c r="E1" s="67"/>
    </row>
    <row r="2" spans="1:6" x14ac:dyDescent="0.25">
      <c r="A2" s="67" t="s">
        <v>0</v>
      </c>
      <c r="B2" s="67"/>
      <c r="C2" s="67"/>
      <c r="D2" s="67"/>
      <c r="E2" s="67"/>
    </row>
    <row r="3" spans="1:6" x14ac:dyDescent="0.25">
      <c r="A3" s="67" t="s">
        <v>1</v>
      </c>
      <c r="B3" s="67"/>
      <c r="C3" s="67"/>
      <c r="D3" s="67"/>
      <c r="E3" s="67"/>
    </row>
    <row r="4" spans="1:6" x14ac:dyDescent="0.25">
      <c r="A4" s="67" t="s">
        <v>2</v>
      </c>
      <c r="B4" s="67"/>
      <c r="C4" s="67"/>
      <c r="D4" s="67"/>
      <c r="E4" s="67"/>
    </row>
    <row r="5" spans="1:6" x14ac:dyDescent="0.25">
      <c r="B5">
        <v>2019</v>
      </c>
      <c r="D5">
        <v>2018</v>
      </c>
    </row>
    <row r="6" spans="1:6" x14ac:dyDescent="0.25">
      <c r="A6" t="s">
        <v>3</v>
      </c>
      <c r="B6" s="3">
        <v>546076</v>
      </c>
      <c r="C6" s="3"/>
      <c r="D6" s="3">
        <v>496038</v>
      </c>
    </row>
    <row r="7" spans="1:6" x14ac:dyDescent="0.25">
      <c r="A7" t="s">
        <v>4</v>
      </c>
      <c r="B7" s="7">
        <v>446188</v>
      </c>
      <c r="C7" s="5">
        <f>B7/$B$6</f>
        <v>0.81708040639031931</v>
      </c>
      <c r="D7" s="7">
        <v>437269</v>
      </c>
      <c r="E7" s="4">
        <f>D7/$D$6</f>
        <v>0.8815231897556236</v>
      </c>
    </row>
    <row r="8" spans="1:6" x14ac:dyDescent="0.25">
      <c r="A8" s="13" t="s">
        <v>5</v>
      </c>
      <c r="B8" s="8">
        <f>+B6-B7</f>
        <v>99888</v>
      </c>
      <c r="C8" s="9">
        <f>B8/$B$6</f>
        <v>0.18291959360968071</v>
      </c>
      <c r="D8" s="8">
        <f>+D6-D7</f>
        <v>58769</v>
      </c>
      <c r="E8" s="10">
        <f>D8/$D$6</f>
        <v>0.11847681024437644</v>
      </c>
    </row>
    <row r="9" spans="1:6" x14ac:dyDescent="0.25">
      <c r="A9" t="s">
        <v>6</v>
      </c>
      <c r="B9" s="3"/>
      <c r="C9" s="6"/>
      <c r="D9" s="3"/>
    </row>
    <row r="10" spans="1:6" x14ac:dyDescent="0.25">
      <c r="A10" t="s">
        <v>7</v>
      </c>
      <c r="B10" s="3">
        <v>24932</v>
      </c>
      <c r="C10" s="5">
        <f>B10/$B$6</f>
        <v>4.5656648525113717E-2</v>
      </c>
      <c r="D10" s="3">
        <v>28601</v>
      </c>
      <c r="E10" s="4">
        <f>D10/$D$6</f>
        <v>5.7658889036727022E-2</v>
      </c>
      <c r="F10" s="63"/>
    </row>
    <row r="11" spans="1:6" ht="39.6" x14ac:dyDescent="0.25">
      <c r="A11" s="1" t="s">
        <v>8</v>
      </c>
      <c r="B11" s="3">
        <v>54114</v>
      </c>
      <c r="C11" s="5">
        <f>B11/$B$6</f>
        <v>9.9096096514038334E-2</v>
      </c>
      <c r="D11" s="3">
        <v>59631</v>
      </c>
      <c r="E11" s="4">
        <f>D11/$D$6</f>
        <v>0.12021458033457114</v>
      </c>
      <c r="F11" s="63"/>
    </row>
    <row r="12" spans="1:6" x14ac:dyDescent="0.25">
      <c r="A12" t="s">
        <v>9</v>
      </c>
      <c r="B12" s="3"/>
      <c r="C12" s="6"/>
      <c r="D12" s="3"/>
    </row>
    <row r="13" spans="1:6" x14ac:dyDescent="0.25">
      <c r="A13" t="s">
        <v>10</v>
      </c>
      <c r="B13" s="3">
        <v>1</v>
      </c>
      <c r="C13" s="5">
        <f>B13/$B$6</f>
        <v>1.8312469326613878E-6</v>
      </c>
      <c r="D13" s="3">
        <v>2234</v>
      </c>
      <c r="E13" s="4">
        <f>D13/$D$6</f>
        <v>4.5036872175115619E-3</v>
      </c>
    </row>
    <row r="14" spans="1:6" x14ac:dyDescent="0.25">
      <c r="A14" t="s">
        <v>11</v>
      </c>
      <c r="B14" s="3">
        <v>3638</v>
      </c>
      <c r="C14" s="5">
        <f>B14/$B$6</f>
        <v>6.6620763410221292E-3</v>
      </c>
      <c r="D14" s="3">
        <v>5008</v>
      </c>
      <c r="E14" s="4">
        <f>D14/$D$6</f>
        <v>1.0096000709623054E-2</v>
      </c>
    </row>
    <row r="15" spans="1:6" x14ac:dyDescent="0.25">
      <c r="A15" t="s">
        <v>12</v>
      </c>
      <c r="B15" s="3"/>
      <c r="C15" s="5">
        <f>B15/$B$6</f>
        <v>0</v>
      </c>
      <c r="D15" s="3"/>
    </row>
    <row r="16" spans="1:6" x14ac:dyDescent="0.25">
      <c r="B16" s="3"/>
      <c r="C16" s="5"/>
      <c r="D16" s="3"/>
    </row>
    <row r="17" spans="1:6" ht="13.8" thickBot="1" x14ac:dyDescent="0.3">
      <c r="A17" s="12" t="s">
        <v>21</v>
      </c>
      <c r="B17" s="14">
        <f>SUM(B10:B16)</f>
        <v>82685</v>
      </c>
      <c r="C17" s="15">
        <f>B17/$B$6</f>
        <v>0.15141665262710685</v>
      </c>
      <c r="D17" s="14">
        <f>SUM(D10:D15)</f>
        <v>95474</v>
      </c>
      <c r="E17" s="16">
        <f>D17/$D$6</f>
        <v>0.19247315729843278</v>
      </c>
      <c r="F17" s="63"/>
    </row>
    <row r="18" spans="1:6" x14ac:dyDescent="0.25">
      <c r="A18" s="13" t="s">
        <v>13</v>
      </c>
      <c r="B18" s="8">
        <f>+B8-B17</f>
        <v>17203</v>
      </c>
      <c r="C18" s="9">
        <f>B18/$B$6</f>
        <v>3.1502940982573856E-2</v>
      </c>
      <c r="D18" s="8">
        <f>+D8-D17</f>
        <v>-36705</v>
      </c>
      <c r="E18" s="10">
        <f>D18/$D$6</f>
        <v>-7.3996347054056347E-2</v>
      </c>
    </row>
    <row r="19" spans="1:6" x14ac:dyDescent="0.25">
      <c r="A19" t="s">
        <v>14</v>
      </c>
      <c r="B19" s="3"/>
      <c r="C19" s="6"/>
      <c r="D19" s="3"/>
    </row>
    <row r="20" spans="1:6" x14ac:dyDescent="0.25">
      <c r="A20" t="s">
        <v>15</v>
      </c>
      <c r="B20" s="3">
        <v>7871</v>
      </c>
      <c r="C20" s="5">
        <f>B20/$B$6</f>
        <v>1.4413744606977783E-2</v>
      </c>
      <c r="D20" s="3">
        <v>7628</v>
      </c>
      <c r="E20" s="4">
        <f>D20/$D$6</f>
        <v>1.5377854116015305E-2</v>
      </c>
    </row>
    <row r="21" spans="1:6" x14ac:dyDescent="0.25">
      <c r="A21" t="s">
        <v>16</v>
      </c>
      <c r="B21" s="3">
        <v>1352</v>
      </c>
      <c r="C21" s="5">
        <f>B21/$B$6</f>
        <v>2.4758458529581962E-3</v>
      </c>
      <c r="D21" s="3">
        <v>10400</v>
      </c>
      <c r="E21" s="4">
        <f>D21/$D$6</f>
        <v>2.0966135658961611E-2</v>
      </c>
    </row>
    <row r="22" spans="1:6" x14ac:dyDescent="0.25">
      <c r="A22" t="s">
        <v>17</v>
      </c>
      <c r="B22" s="3"/>
      <c r="C22" s="6"/>
      <c r="D22" s="3"/>
    </row>
    <row r="23" spans="1:6" x14ac:dyDescent="0.25">
      <c r="A23" s="12" t="s">
        <v>22</v>
      </c>
      <c r="B23" s="3">
        <v>-677</v>
      </c>
      <c r="C23" s="5">
        <f>B23/$B$6</f>
        <v>-1.2397541734117596E-3</v>
      </c>
      <c r="D23" s="3">
        <v>-176</v>
      </c>
      <c r="E23" s="4">
        <f>D23/$D$6</f>
        <v>-3.5481152653627342E-4</v>
      </c>
    </row>
    <row r="24" spans="1:6" x14ac:dyDescent="0.25">
      <c r="A24" s="13" t="s">
        <v>23</v>
      </c>
      <c r="B24" s="11">
        <f>SUM(B20:B23)</f>
        <v>8546</v>
      </c>
      <c r="C24" s="17">
        <f>B24/$B$6</f>
        <v>1.5649836286524221E-2</v>
      </c>
      <c r="D24" s="11">
        <f>SUM(D20:D23)</f>
        <v>17852</v>
      </c>
      <c r="E24" s="18">
        <f>D24/$D$6</f>
        <v>3.5989178248440647E-2</v>
      </c>
    </row>
    <row r="25" spans="1:6" x14ac:dyDescent="0.25">
      <c r="A25" s="13"/>
      <c r="B25" s="8"/>
      <c r="C25" s="9"/>
      <c r="D25" s="8"/>
      <c r="E25" s="10"/>
    </row>
    <row r="26" spans="1:6" ht="13.8" thickBot="1" x14ac:dyDescent="0.3">
      <c r="A26" t="s">
        <v>18</v>
      </c>
      <c r="B26" s="14">
        <f>B18-B24</f>
        <v>8657</v>
      </c>
      <c r="C26" s="15">
        <f>B26/$B$6</f>
        <v>1.5853104696049634E-2</v>
      </c>
      <c r="D26" s="14">
        <f>D18-D24</f>
        <v>-54557</v>
      </c>
      <c r="E26" s="16">
        <f>D26/$D$6</f>
        <v>-0.10998552530249699</v>
      </c>
    </row>
    <row r="27" spans="1:6" x14ac:dyDescent="0.25">
      <c r="A27" t="s">
        <v>19</v>
      </c>
      <c r="B27" s="3">
        <v>409</v>
      </c>
      <c r="C27" s="5">
        <f>B27/$B$6</f>
        <v>7.489799954585076E-4</v>
      </c>
      <c r="D27" s="3">
        <v>169</v>
      </c>
      <c r="E27" s="4">
        <f>D27/$D$6</f>
        <v>3.4069970445812619E-4</v>
      </c>
    </row>
    <row r="28" spans="1:6" x14ac:dyDescent="0.25">
      <c r="B28" s="3"/>
      <c r="C28" s="5"/>
      <c r="D28" s="3"/>
    </row>
    <row r="29" spans="1:6" ht="13.8" thickBot="1" x14ac:dyDescent="0.3">
      <c r="A29" s="19" t="s">
        <v>20</v>
      </c>
      <c r="B29" s="20">
        <f>B26-B27</f>
        <v>8248</v>
      </c>
      <c r="C29" s="21">
        <f>B29/$B$6</f>
        <v>1.5104124700591127E-2</v>
      </c>
      <c r="D29" s="20">
        <f>D26-D27</f>
        <v>-54726</v>
      </c>
      <c r="E29" s="22">
        <f>D29/$D$6</f>
        <v>-0.11032622500695512</v>
      </c>
    </row>
    <row r="30" spans="1:6" ht="13.8" thickTop="1" x14ac:dyDescent="0.25">
      <c r="B30" s="3"/>
      <c r="C30" s="5"/>
      <c r="D30" s="3"/>
    </row>
    <row r="31" spans="1:6" x14ac:dyDescent="0.25">
      <c r="B31" s="3"/>
      <c r="C31" s="5"/>
      <c r="D31" s="3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F4"/>
    </sheetView>
  </sheetViews>
  <sheetFormatPr defaultRowHeight="13.2" x14ac:dyDescent="0.25"/>
  <cols>
    <col min="1" max="1" width="49.44140625" customWidth="1"/>
    <col min="2" max="2" width="9" bestFit="1" customWidth="1"/>
    <col min="3" max="3" width="1.77734375" customWidth="1"/>
    <col min="4" max="4" width="9.44140625" bestFit="1" customWidth="1"/>
    <col min="5" max="5" width="9.77734375" bestFit="1" customWidth="1"/>
    <col min="6" max="6" width="9.77734375" style="4" bestFit="1" customWidth="1"/>
  </cols>
  <sheetData>
    <row r="1" spans="1:6" x14ac:dyDescent="0.25">
      <c r="A1" s="67" t="s">
        <v>117</v>
      </c>
      <c r="B1" s="67"/>
      <c r="C1" s="67"/>
      <c r="D1" s="67"/>
      <c r="E1" s="67"/>
      <c r="F1" s="67"/>
    </row>
    <row r="2" spans="1:6" x14ac:dyDescent="0.25">
      <c r="A2" s="67" t="s">
        <v>0</v>
      </c>
      <c r="B2" s="67"/>
      <c r="C2" s="67"/>
      <c r="D2" s="67"/>
      <c r="E2" s="67"/>
      <c r="F2" s="67"/>
    </row>
    <row r="3" spans="1:6" x14ac:dyDescent="0.25">
      <c r="A3" s="67" t="s">
        <v>1</v>
      </c>
      <c r="B3" s="67"/>
      <c r="C3" s="67"/>
      <c r="D3" s="67"/>
      <c r="E3" s="67"/>
      <c r="F3" s="67"/>
    </row>
    <row r="4" spans="1:6" x14ac:dyDescent="0.25">
      <c r="A4" s="67" t="s">
        <v>2</v>
      </c>
      <c r="B4" s="67"/>
      <c r="C4" s="67"/>
      <c r="D4" s="67"/>
      <c r="E4" s="67"/>
      <c r="F4" s="67"/>
    </row>
    <row r="5" spans="1:6" x14ac:dyDescent="0.25">
      <c r="A5" s="2"/>
      <c r="B5" s="2"/>
      <c r="C5" s="2"/>
      <c r="D5" s="2"/>
      <c r="E5" s="68" t="s">
        <v>25</v>
      </c>
      <c r="F5" s="69"/>
    </row>
    <row r="6" spans="1:6" x14ac:dyDescent="0.25">
      <c r="B6" s="23">
        <v>2019</v>
      </c>
      <c r="C6" s="23"/>
      <c r="D6" s="23">
        <v>2018</v>
      </c>
      <c r="E6" s="24" t="s">
        <v>24</v>
      </c>
      <c r="F6" s="24" t="s">
        <v>24</v>
      </c>
    </row>
    <row r="7" spans="1:6" x14ac:dyDescent="0.25">
      <c r="A7" t="s">
        <v>3</v>
      </c>
      <c r="B7" s="3">
        <v>546076</v>
      </c>
      <c r="C7" s="3"/>
      <c r="D7" s="3">
        <v>496038</v>
      </c>
      <c r="E7" s="3">
        <f>B7-D7</f>
        <v>50038</v>
      </c>
      <c r="F7" s="4">
        <f>(B7-D7)/D7</f>
        <v>0.10087533616376165</v>
      </c>
    </row>
    <row r="8" spans="1:6" x14ac:dyDescent="0.25">
      <c r="A8" t="s">
        <v>4</v>
      </c>
      <c r="B8" s="7">
        <v>446188</v>
      </c>
      <c r="C8" s="5"/>
      <c r="D8" s="7">
        <v>437269</v>
      </c>
      <c r="E8" s="3">
        <f>B8-D8</f>
        <v>8919</v>
      </c>
      <c r="F8" s="4">
        <f>(B8-D8)/D8</f>
        <v>2.039705535951554E-2</v>
      </c>
    </row>
    <row r="9" spans="1:6" x14ac:dyDescent="0.25">
      <c r="A9" s="13" t="s">
        <v>5</v>
      </c>
      <c r="B9" s="8">
        <f>+B7-B8</f>
        <v>99888</v>
      </c>
      <c r="C9" s="9"/>
      <c r="D9" s="8">
        <f>+D7-D8</f>
        <v>58769</v>
      </c>
      <c r="E9" s="3">
        <f t="shared" ref="E9:E30" si="0">B9-D9</f>
        <v>41119</v>
      </c>
      <c r="F9" s="4">
        <f>(B9-D9)/D9</f>
        <v>0.69967159556909253</v>
      </c>
    </row>
    <row r="10" spans="1:6" x14ac:dyDescent="0.25">
      <c r="A10" t="s">
        <v>6</v>
      </c>
      <c r="B10" s="3"/>
      <c r="C10" s="6"/>
      <c r="D10" s="3"/>
      <c r="E10" s="3"/>
    </row>
    <row r="11" spans="1:6" x14ac:dyDescent="0.25">
      <c r="A11" t="s">
        <v>7</v>
      </c>
      <c r="B11" s="3">
        <v>24932</v>
      </c>
      <c r="C11" s="5"/>
      <c r="D11" s="3">
        <v>28601</v>
      </c>
      <c r="E11" s="3">
        <f t="shared" si="0"/>
        <v>-3669</v>
      </c>
      <c r="F11" s="4">
        <f>(B11-D11)/D11</f>
        <v>-0.12828222789412957</v>
      </c>
    </row>
    <row r="12" spans="1:6" ht="39.6" x14ac:dyDescent="0.25">
      <c r="A12" s="1" t="s">
        <v>8</v>
      </c>
      <c r="B12" s="3">
        <v>54114</v>
      </c>
      <c r="C12" s="5"/>
      <c r="D12" s="3">
        <v>59631</v>
      </c>
      <c r="E12" s="3">
        <f t="shared" si="0"/>
        <v>-5517</v>
      </c>
      <c r="F12" s="4">
        <f>(B12-D12)/D12</f>
        <v>-9.2518991799567338E-2</v>
      </c>
    </row>
    <row r="13" spans="1:6" x14ac:dyDescent="0.25">
      <c r="A13" t="s">
        <v>9</v>
      </c>
      <c r="B13" s="3"/>
      <c r="C13" s="6"/>
      <c r="D13" s="3"/>
      <c r="E13" s="3"/>
    </row>
    <row r="14" spans="1:6" x14ac:dyDescent="0.25">
      <c r="A14" s="47" t="s">
        <v>10</v>
      </c>
      <c r="B14" s="3">
        <v>1</v>
      </c>
      <c r="C14" s="5"/>
      <c r="D14" s="3">
        <v>2234</v>
      </c>
      <c r="E14" s="3">
        <f t="shared" si="0"/>
        <v>-2233</v>
      </c>
      <c r="F14" s="4">
        <f>(B14-D14)/D14</f>
        <v>-0.99955237242614148</v>
      </c>
    </row>
    <row r="15" spans="1:6" x14ac:dyDescent="0.25">
      <c r="A15" t="s">
        <v>11</v>
      </c>
      <c r="B15" s="3">
        <v>3638</v>
      </c>
      <c r="C15" s="5"/>
      <c r="D15" s="3">
        <v>5008</v>
      </c>
      <c r="E15" s="3">
        <f t="shared" si="0"/>
        <v>-1370</v>
      </c>
      <c r="F15" s="4">
        <f>(B15-D15)/D15</f>
        <v>-0.2735623003194888</v>
      </c>
    </row>
    <row r="16" spans="1:6" x14ac:dyDescent="0.25">
      <c r="A16" t="s">
        <v>12</v>
      </c>
      <c r="B16" s="3"/>
      <c r="C16" s="5"/>
      <c r="D16" s="3"/>
      <c r="E16" s="3"/>
    </row>
    <row r="17" spans="1:6" x14ac:dyDescent="0.25">
      <c r="B17" s="3"/>
      <c r="C17" s="5"/>
      <c r="D17" s="3"/>
      <c r="E17" s="3"/>
    </row>
    <row r="18" spans="1:6" ht="13.8" thickBot="1" x14ac:dyDescent="0.3">
      <c r="A18" s="12" t="s">
        <v>21</v>
      </c>
      <c r="B18" s="14">
        <f>SUM(B11:B17)</f>
        <v>82685</v>
      </c>
      <c r="C18" s="15"/>
      <c r="D18" s="14">
        <f>SUM(D11:D16)</f>
        <v>95474</v>
      </c>
      <c r="E18" s="3">
        <f t="shared" si="0"/>
        <v>-12789</v>
      </c>
      <c r="F18" s="4">
        <f t="shared" ref="F18:F27" si="1">(B18-D18)/D18</f>
        <v>-0.13395269916417035</v>
      </c>
    </row>
    <row r="19" spans="1:6" x14ac:dyDescent="0.25">
      <c r="A19" s="13" t="s">
        <v>13</v>
      </c>
      <c r="B19" s="8">
        <f>+B9-B18</f>
        <v>17203</v>
      </c>
      <c r="C19" s="9"/>
      <c r="D19" s="8">
        <f>+D9-D18</f>
        <v>-36705</v>
      </c>
      <c r="E19" s="3">
        <f t="shared" si="0"/>
        <v>53908</v>
      </c>
      <c r="F19" s="4">
        <f t="shared" si="1"/>
        <v>-1.4686827407710121</v>
      </c>
    </row>
    <row r="20" spans="1:6" x14ac:dyDescent="0.25">
      <c r="A20" t="s">
        <v>14</v>
      </c>
      <c r="B20" s="3"/>
      <c r="C20" s="6"/>
      <c r="D20" s="3"/>
      <c r="E20" s="3"/>
    </row>
    <row r="21" spans="1:6" x14ac:dyDescent="0.25">
      <c r="A21" t="s">
        <v>15</v>
      </c>
      <c r="B21" s="3">
        <v>7871</v>
      </c>
      <c r="C21" s="5"/>
      <c r="D21" s="3">
        <v>7628</v>
      </c>
      <c r="E21" s="3">
        <f t="shared" si="0"/>
        <v>243</v>
      </c>
      <c r="F21" s="4">
        <f t="shared" si="1"/>
        <v>3.1856318825380175E-2</v>
      </c>
    </row>
    <row r="22" spans="1:6" x14ac:dyDescent="0.25">
      <c r="A22" t="s">
        <v>16</v>
      </c>
      <c r="B22" s="3">
        <v>1352</v>
      </c>
      <c r="C22" s="5"/>
      <c r="D22" s="3">
        <v>10400</v>
      </c>
      <c r="E22" s="3">
        <f t="shared" si="0"/>
        <v>-9048</v>
      </c>
      <c r="F22" s="4">
        <f t="shared" si="1"/>
        <v>-0.87</v>
      </c>
    </row>
    <row r="23" spans="1:6" x14ac:dyDescent="0.25">
      <c r="A23" t="s">
        <v>17</v>
      </c>
      <c r="B23" s="3"/>
      <c r="C23" s="6"/>
      <c r="D23" s="3"/>
      <c r="E23" s="3"/>
    </row>
    <row r="24" spans="1:6" x14ac:dyDescent="0.25">
      <c r="A24" s="12" t="s">
        <v>22</v>
      </c>
      <c r="B24" s="3">
        <v>-677</v>
      </c>
      <c r="C24" s="5"/>
      <c r="D24" s="3">
        <v>-176</v>
      </c>
      <c r="E24" s="3">
        <f t="shared" si="0"/>
        <v>-501</v>
      </c>
      <c r="F24" s="4">
        <f t="shared" si="1"/>
        <v>2.8465909090909092</v>
      </c>
    </row>
    <row r="25" spans="1:6" x14ac:dyDescent="0.25">
      <c r="A25" s="13" t="s">
        <v>23</v>
      </c>
      <c r="B25" s="11">
        <f>SUM(B21:B24)</f>
        <v>8546</v>
      </c>
      <c r="C25" s="17"/>
      <c r="D25" s="11">
        <f>SUM(D21:D24)</f>
        <v>17852</v>
      </c>
      <c r="E25" s="3">
        <f t="shared" si="0"/>
        <v>-9306</v>
      </c>
      <c r="F25" s="4">
        <f t="shared" si="1"/>
        <v>-0.52128613040555682</v>
      </c>
    </row>
    <row r="26" spans="1:6" x14ac:dyDescent="0.25">
      <c r="A26" s="13"/>
      <c r="B26" s="8"/>
      <c r="C26" s="9"/>
      <c r="D26" s="8"/>
      <c r="E26" s="3"/>
    </row>
    <row r="27" spans="1:6" ht="13.8" thickBot="1" x14ac:dyDescent="0.3">
      <c r="A27" t="s">
        <v>18</v>
      </c>
      <c r="B27" s="14">
        <f>B19-B25</f>
        <v>8657</v>
      </c>
      <c r="C27" s="15"/>
      <c r="D27" s="14">
        <f>D19-D25</f>
        <v>-54557</v>
      </c>
      <c r="E27" s="3">
        <f t="shared" si="0"/>
        <v>63214</v>
      </c>
      <c r="F27" s="4">
        <f t="shared" si="1"/>
        <v>-1.1586780798064409</v>
      </c>
    </row>
    <row r="28" spans="1:6" x14ac:dyDescent="0.25">
      <c r="A28" t="s">
        <v>19</v>
      </c>
      <c r="B28" s="3">
        <v>409</v>
      </c>
      <c r="C28" s="5"/>
      <c r="D28" s="3">
        <v>169</v>
      </c>
      <c r="E28" s="3">
        <f t="shared" si="0"/>
        <v>240</v>
      </c>
      <c r="F28" s="4">
        <f>(B28-D28)/D28</f>
        <v>1.4201183431952662</v>
      </c>
    </row>
    <row r="29" spans="1:6" x14ac:dyDescent="0.25">
      <c r="B29" s="3"/>
      <c r="C29" s="5"/>
      <c r="D29" s="3"/>
      <c r="E29" s="3"/>
    </row>
    <row r="30" spans="1:6" ht="13.8" thickBot="1" x14ac:dyDescent="0.3">
      <c r="A30" s="19" t="s">
        <v>20</v>
      </c>
      <c r="B30" s="20">
        <f>B27-B28</f>
        <v>8248</v>
      </c>
      <c r="C30" s="21"/>
      <c r="D30" s="20">
        <f>D27-D28</f>
        <v>-54726</v>
      </c>
      <c r="E30" s="3">
        <f t="shared" si="0"/>
        <v>62974</v>
      </c>
      <c r="F30" s="4">
        <f>(B30-D30)/D30</f>
        <v>-1.1507144684427877</v>
      </c>
    </row>
    <row r="31" spans="1:6" ht="13.8" thickTop="1" x14ac:dyDescent="0.25">
      <c r="B31" s="3"/>
      <c r="C31" s="5"/>
      <c r="D31" s="3"/>
      <c r="E31" s="3"/>
    </row>
    <row r="32" spans="1:6" x14ac:dyDescent="0.25">
      <c r="B32" s="3"/>
      <c r="C32" s="5"/>
      <c r="D32" s="3"/>
      <c r="E32" s="3"/>
    </row>
  </sheetData>
  <mergeCells count="5">
    <mergeCell ref="A1:F1"/>
    <mergeCell ref="A2:F2"/>
    <mergeCell ref="A3:F3"/>
    <mergeCell ref="A4:F4"/>
    <mergeCell ref="E5:F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sqref="A1:E4"/>
    </sheetView>
  </sheetViews>
  <sheetFormatPr defaultColWidth="9.33203125" defaultRowHeight="13.2" x14ac:dyDescent="0.25"/>
  <cols>
    <col min="1" max="1" width="55.33203125" style="25" customWidth="1"/>
    <col min="2" max="3" width="12.77734375" style="32" bestFit="1" customWidth="1"/>
    <col min="4" max="4" width="9.77734375" style="25" bestFit="1" customWidth="1"/>
    <col min="5" max="5" width="12.77734375" style="25" bestFit="1" customWidth="1"/>
    <col min="6" max="16384" width="9.33203125" style="25"/>
  </cols>
  <sheetData>
    <row r="1" spans="1:5" x14ac:dyDescent="0.25">
      <c r="A1" s="70" t="s">
        <v>118</v>
      </c>
      <c r="B1" s="70"/>
      <c r="C1" s="70"/>
      <c r="D1" s="70"/>
      <c r="E1" s="70"/>
    </row>
    <row r="2" spans="1:5" x14ac:dyDescent="0.25">
      <c r="A2" s="70" t="s">
        <v>27</v>
      </c>
      <c r="B2" s="70"/>
      <c r="C2" s="70"/>
      <c r="D2" s="70"/>
      <c r="E2" s="70"/>
    </row>
    <row r="3" spans="1:5" x14ac:dyDescent="0.25">
      <c r="A3" s="70" t="s">
        <v>28</v>
      </c>
      <c r="B3" s="70"/>
      <c r="C3" s="70"/>
      <c r="D3" s="70"/>
      <c r="E3" s="70"/>
    </row>
    <row r="4" spans="1:5" x14ac:dyDescent="0.25">
      <c r="A4" s="70" t="s">
        <v>29</v>
      </c>
      <c r="B4" s="70"/>
      <c r="C4" s="70"/>
      <c r="D4" s="70"/>
      <c r="E4" s="70"/>
    </row>
    <row r="5" spans="1:5" x14ac:dyDescent="0.25">
      <c r="B5" s="33">
        <v>2019</v>
      </c>
      <c r="C5" s="33">
        <v>2018</v>
      </c>
      <c r="D5" s="26" t="s">
        <v>24</v>
      </c>
      <c r="E5" s="26" t="s">
        <v>24</v>
      </c>
    </row>
    <row r="6" spans="1:5" x14ac:dyDescent="0.25">
      <c r="A6" s="25" t="s">
        <v>30</v>
      </c>
      <c r="B6" s="33"/>
      <c r="C6" s="33"/>
      <c r="D6" s="26" t="s">
        <v>65</v>
      </c>
      <c r="E6" s="26" t="s">
        <v>66</v>
      </c>
    </row>
    <row r="7" spans="1:5" x14ac:dyDescent="0.25">
      <c r="A7" s="25" t="s">
        <v>31</v>
      </c>
      <c r="B7" s="32">
        <v>3</v>
      </c>
      <c r="C7" s="32">
        <v>54</v>
      </c>
      <c r="D7" s="25">
        <f>B7-C7</f>
        <v>-51</v>
      </c>
    </row>
    <row r="8" spans="1:5" x14ac:dyDescent="0.25">
      <c r="A8" s="25" t="s">
        <v>32</v>
      </c>
      <c r="B8" s="32">
        <v>104515</v>
      </c>
      <c r="C8" s="32">
        <v>86471</v>
      </c>
      <c r="D8" s="64">
        <f>B8-C8</f>
        <v>18044</v>
      </c>
      <c r="E8" s="27">
        <f>D8/C8</f>
        <v>0.2086711151715604</v>
      </c>
    </row>
    <row r="9" spans="1:5" x14ac:dyDescent="0.25">
      <c r="A9" s="25" t="s">
        <v>33</v>
      </c>
      <c r="B9" s="32">
        <v>1055</v>
      </c>
      <c r="C9" s="32">
        <v>973</v>
      </c>
      <c r="D9" s="25">
        <f t="shared" ref="D9:D47" si="0">B9-C9</f>
        <v>82</v>
      </c>
      <c r="E9" s="27">
        <f t="shared" ref="E9:E47" si="1">D9/C9</f>
        <v>8.4275436793422406E-2</v>
      </c>
    </row>
    <row r="10" spans="1:5" x14ac:dyDescent="0.25">
      <c r="A10" s="25" t="s">
        <v>34</v>
      </c>
      <c r="B10" s="32">
        <v>108839</v>
      </c>
      <c r="C10" s="32">
        <v>105614</v>
      </c>
      <c r="D10" s="25">
        <f t="shared" si="0"/>
        <v>3225</v>
      </c>
      <c r="E10" s="27">
        <f t="shared" si="1"/>
        <v>3.0535724430473234E-2</v>
      </c>
    </row>
    <row r="11" spans="1:5" x14ac:dyDescent="0.25">
      <c r="A11" s="25" t="s">
        <v>35</v>
      </c>
      <c r="B11" s="32">
        <v>8110</v>
      </c>
      <c r="C11" s="32">
        <v>22917</v>
      </c>
      <c r="D11" s="25">
        <f t="shared" si="0"/>
        <v>-14807</v>
      </c>
      <c r="E11" s="27">
        <f t="shared" si="1"/>
        <v>-0.64611423833835147</v>
      </c>
    </row>
    <row r="12" spans="1:5" x14ac:dyDescent="0.25">
      <c r="A12" s="25" t="s">
        <v>36</v>
      </c>
      <c r="E12" s="27"/>
    </row>
    <row r="13" spans="1:5" x14ac:dyDescent="0.25">
      <c r="A13" s="25" t="s">
        <v>37</v>
      </c>
      <c r="B13" s="34">
        <f>SUM(B7:B12)</f>
        <v>222522</v>
      </c>
      <c r="C13" s="34">
        <f>SUM(C7:C12)</f>
        <v>216029</v>
      </c>
      <c r="D13" s="25">
        <f t="shared" si="0"/>
        <v>6493</v>
      </c>
      <c r="E13" s="27">
        <f t="shared" si="1"/>
        <v>3.0056149868767618E-2</v>
      </c>
    </row>
    <row r="14" spans="1:5" x14ac:dyDescent="0.25">
      <c r="E14" s="27"/>
    </row>
    <row r="15" spans="1:5" x14ac:dyDescent="0.25">
      <c r="A15" s="25" t="s">
        <v>38</v>
      </c>
      <c r="B15" s="32">
        <v>23194</v>
      </c>
      <c r="C15" s="32">
        <v>24266</v>
      </c>
      <c r="D15" s="25">
        <f t="shared" si="0"/>
        <v>-1072</v>
      </c>
      <c r="E15" s="27">
        <f t="shared" si="1"/>
        <v>-4.4177037830709635E-2</v>
      </c>
    </row>
    <row r="16" spans="1:5" x14ac:dyDescent="0.25">
      <c r="A16" s="25" t="s">
        <v>39</v>
      </c>
      <c r="B16" s="32">
        <v>13372</v>
      </c>
      <c r="C16" s="32">
        <v>17010</v>
      </c>
      <c r="D16" s="25">
        <f t="shared" si="0"/>
        <v>-3638</v>
      </c>
      <c r="E16" s="27">
        <f t="shared" si="1"/>
        <v>-0.21387419165196944</v>
      </c>
    </row>
    <row r="17" spans="1:5" x14ac:dyDescent="0.25">
      <c r="A17" s="25" t="s">
        <v>40</v>
      </c>
      <c r="B17" s="32">
        <v>29835</v>
      </c>
      <c r="C17" s="32">
        <v>29835</v>
      </c>
      <c r="D17" s="25">
        <f>B17-C17</f>
        <v>0</v>
      </c>
      <c r="E17" s="27">
        <f t="shared" si="1"/>
        <v>0</v>
      </c>
    </row>
    <row r="18" spans="1:5" x14ac:dyDescent="0.25">
      <c r="A18" s="25" t="s">
        <v>41</v>
      </c>
      <c r="B18" s="32">
        <v>24749</v>
      </c>
      <c r="C18" s="32">
        <v>2742</v>
      </c>
      <c r="D18" s="25">
        <f t="shared" si="0"/>
        <v>22007</v>
      </c>
      <c r="E18" s="27">
        <f t="shared" si="1"/>
        <v>8.0258935083880374</v>
      </c>
    </row>
    <row r="19" spans="1:5" x14ac:dyDescent="0.25">
      <c r="A19" s="25" t="s">
        <v>63</v>
      </c>
      <c r="B19" s="34">
        <f>SUM(B15:B18)</f>
        <v>91150</v>
      </c>
      <c r="C19" s="34">
        <f>SUM(C15:C18)</f>
        <v>73853</v>
      </c>
      <c r="D19" s="25">
        <f t="shared" si="0"/>
        <v>17297</v>
      </c>
      <c r="E19" s="27">
        <f t="shared" si="1"/>
        <v>0.23420849525408582</v>
      </c>
    </row>
    <row r="20" spans="1:5" x14ac:dyDescent="0.25">
      <c r="E20" s="27"/>
    </row>
    <row r="21" spans="1:5" ht="13.8" thickBot="1" x14ac:dyDescent="0.3">
      <c r="A21" s="25" t="s">
        <v>42</v>
      </c>
      <c r="B21" s="35">
        <f>+B19+B13</f>
        <v>313672</v>
      </c>
      <c r="C21" s="35">
        <f>+C19+C13</f>
        <v>289882</v>
      </c>
      <c r="D21" s="64">
        <f>B21-C21</f>
        <v>23790</v>
      </c>
      <c r="E21" s="27">
        <f>D21/C21</f>
        <v>8.2067875894329415E-2</v>
      </c>
    </row>
    <row r="22" spans="1:5" ht="13.8" thickTop="1" x14ac:dyDescent="0.25">
      <c r="E22" s="27"/>
    </row>
    <row r="23" spans="1:5" x14ac:dyDescent="0.25">
      <c r="A23" s="25" t="s">
        <v>43</v>
      </c>
      <c r="E23" s="27"/>
    </row>
    <row r="24" spans="1:5" x14ac:dyDescent="0.25">
      <c r="A24" s="25" t="s">
        <v>44</v>
      </c>
      <c r="E24" s="27"/>
    </row>
    <row r="25" spans="1:5" x14ac:dyDescent="0.25">
      <c r="A25" s="25" t="s">
        <v>45</v>
      </c>
      <c r="B25" s="32">
        <v>75835</v>
      </c>
      <c r="C25" s="32">
        <v>85218</v>
      </c>
      <c r="D25" s="25">
        <f t="shared" si="0"/>
        <v>-9383</v>
      </c>
      <c r="E25" s="27">
        <f t="shared" si="1"/>
        <v>-0.11010584618273135</v>
      </c>
    </row>
    <row r="26" spans="1:5" x14ac:dyDescent="0.25">
      <c r="A26" s="25" t="s">
        <v>46</v>
      </c>
      <c r="B26" s="32">
        <v>195</v>
      </c>
      <c r="C26" s="32">
        <v>80</v>
      </c>
      <c r="D26" s="25">
        <f t="shared" si="0"/>
        <v>115</v>
      </c>
      <c r="E26" s="27">
        <f t="shared" si="1"/>
        <v>1.4375</v>
      </c>
    </row>
    <row r="27" spans="1:5" x14ac:dyDescent="0.25">
      <c r="A27" s="25" t="s">
        <v>47</v>
      </c>
      <c r="B27" s="32">
        <v>39527</v>
      </c>
      <c r="C27" s="32">
        <v>54613</v>
      </c>
      <c r="D27" s="25">
        <f t="shared" si="0"/>
        <v>-15086</v>
      </c>
      <c r="E27" s="27">
        <f t="shared" si="1"/>
        <v>-0.27623459615842383</v>
      </c>
    </row>
    <row r="28" spans="1:5" x14ac:dyDescent="0.25">
      <c r="A28" s="25" t="s">
        <v>48</v>
      </c>
      <c r="C28" s="32">
        <v>35100</v>
      </c>
      <c r="D28" s="25">
        <f t="shared" si="0"/>
        <v>-35100</v>
      </c>
      <c r="E28" s="27">
        <f t="shared" si="1"/>
        <v>-1</v>
      </c>
    </row>
    <row r="29" spans="1:5" x14ac:dyDescent="0.25">
      <c r="A29" s="25" t="s">
        <v>49</v>
      </c>
      <c r="B29" s="32">
        <v>66030</v>
      </c>
      <c r="C29" s="32">
        <v>45700</v>
      </c>
      <c r="D29" s="25">
        <f t="shared" si="0"/>
        <v>20330</v>
      </c>
      <c r="E29" s="27">
        <f t="shared" si="1"/>
        <v>0.44485776805251642</v>
      </c>
    </row>
    <row r="30" spans="1:5" x14ac:dyDescent="0.25">
      <c r="A30" s="25" t="s">
        <v>50</v>
      </c>
      <c r="B30" s="34">
        <f>SUM(B25:B29)</f>
        <v>181587</v>
      </c>
      <c r="C30" s="34">
        <f>SUM(C25:C29)</f>
        <v>220711</v>
      </c>
      <c r="D30" s="25">
        <f t="shared" si="0"/>
        <v>-39124</v>
      </c>
      <c r="E30" s="27">
        <f t="shared" si="1"/>
        <v>-0.17726348029776495</v>
      </c>
    </row>
    <row r="31" spans="1:5" x14ac:dyDescent="0.25">
      <c r="E31" s="27"/>
    </row>
    <row r="32" spans="1:5" x14ac:dyDescent="0.25">
      <c r="A32" s="25" t="s">
        <v>36</v>
      </c>
      <c r="B32" s="32">
        <v>1105</v>
      </c>
      <c r="C32" s="32">
        <v>647</v>
      </c>
      <c r="D32" s="25">
        <f t="shared" si="0"/>
        <v>458</v>
      </c>
      <c r="E32" s="27">
        <f t="shared" si="1"/>
        <v>0.70788253477588869</v>
      </c>
    </row>
    <row r="33" spans="1:5" x14ac:dyDescent="0.25">
      <c r="A33" s="25" t="s">
        <v>51</v>
      </c>
      <c r="B33" s="32">
        <v>55657</v>
      </c>
      <c r="C33" s="32">
        <v>55088</v>
      </c>
      <c r="D33" s="25">
        <f t="shared" si="0"/>
        <v>569</v>
      </c>
      <c r="E33" s="27">
        <f t="shared" si="1"/>
        <v>1.0328928260238164E-2</v>
      </c>
    </row>
    <row r="34" spans="1:5" x14ac:dyDescent="0.25">
      <c r="A34" s="25" t="s">
        <v>52</v>
      </c>
      <c r="B34" s="32">
        <v>17998</v>
      </c>
      <c r="C34" s="32">
        <v>14611</v>
      </c>
      <c r="D34" s="25">
        <f t="shared" si="0"/>
        <v>3387</v>
      </c>
      <c r="E34" s="27">
        <f t="shared" si="1"/>
        <v>0.23181164875778523</v>
      </c>
    </row>
    <row r="35" spans="1:5" x14ac:dyDescent="0.25">
      <c r="A35" s="25" t="s">
        <v>53</v>
      </c>
      <c r="B35" s="32">
        <v>28828</v>
      </c>
      <c r="C35" s="32">
        <v>17403</v>
      </c>
      <c r="D35" s="25">
        <f t="shared" si="0"/>
        <v>11425</v>
      </c>
      <c r="E35" s="27">
        <f t="shared" si="1"/>
        <v>0.65649600643567196</v>
      </c>
    </row>
    <row r="36" spans="1:5" x14ac:dyDescent="0.25">
      <c r="A36" s="25" t="s">
        <v>64</v>
      </c>
      <c r="B36" s="34">
        <f>SUM(B32:B35)</f>
        <v>103588</v>
      </c>
      <c r="C36" s="34">
        <f>SUM(C32:C35)</f>
        <v>87749</v>
      </c>
      <c r="D36" s="25">
        <f t="shared" si="0"/>
        <v>15839</v>
      </c>
      <c r="E36" s="27">
        <f t="shared" si="1"/>
        <v>0.18050348152115694</v>
      </c>
    </row>
    <row r="37" spans="1:5" x14ac:dyDescent="0.25">
      <c r="E37" s="27"/>
    </row>
    <row r="38" spans="1:5" ht="13.8" thickBot="1" x14ac:dyDescent="0.3">
      <c r="A38" s="25" t="s">
        <v>54</v>
      </c>
      <c r="B38" s="36">
        <f>+B36+B30</f>
        <v>285175</v>
      </c>
      <c r="C38" s="36">
        <f>C36+C30</f>
        <v>308460</v>
      </c>
      <c r="D38" s="25">
        <f t="shared" si="0"/>
        <v>-23285</v>
      </c>
      <c r="E38" s="27">
        <f t="shared" si="1"/>
        <v>-7.5487907670362439E-2</v>
      </c>
    </row>
    <row r="39" spans="1:5" x14ac:dyDescent="0.25">
      <c r="A39" s="25" t="s">
        <v>55</v>
      </c>
      <c r="E39" s="27"/>
    </row>
    <row r="40" spans="1:5" x14ac:dyDescent="0.25">
      <c r="A40" s="25" t="s">
        <v>56</v>
      </c>
      <c r="E40" s="27"/>
    </row>
    <row r="41" spans="1:5" x14ac:dyDescent="0.25">
      <c r="A41" s="25" t="s">
        <v>57</v>
      </c>
      <c r="B41" s="32">
        <v>23</v>
      </c>
      <c r="C41" s="32">
        <v>19</v>
      </c>
      <c r="D41" s="25">
        <f t="shared" si="0"/>
        <v>4</v>
      </c>
      <c r="E41" s="27">
        <f t="shared" si="1"/>
        <v>0.21052631578947367</v>
      </c>
    </row>
    <row r="42" spans="1:5" x14ac:dyDescent="0.25">
      <c r="A42" s="25" t="s">
        <v>58</v>
      </c>
      <c r="B42" s="32">
        <v>165527</v>
      </c>
      <c r="C42" s="32">
        <v>126412</v>
      </c>
      <c r="D42" s="25">
        <f t="shared" si="0"/>
        <v>39115</v>
      </c>
      <c r="E42" s="27">
        <f t="shared" si="1"/>
        <v>0.30942473815776983</v>
      </c>
    </row>
    <row r="43" spans="1:5" x14ac:dyDescent="0.25">
      <c r="A43" s="25" t="s">
        <v>59</v>
      </c>
      <c r="B43" s="32">
        <v>-126912</v>
      </c>
      <c r="C43" s="32">
        <v>-135160</v>
      </c>
      <c r="D43" s="25">
        <f t="shared" si="0"/>
        <v>8248</v>
      </c>
      <c r="E43" s="27">
        <f t="shared" si="1"/>
        <v>-6.102397158922758E-2</v>
      </c>
    </row>
    <row r="44" spans="1:5" x14ac:dyDescent="0.25">
      <c r="A44" s="25" t="s">
        <v>60</v>
      </c>
      <c r="B44" s="32">
        <v>-10141</v>
      </c>
      <c r="C44" s="32">
        <v>-9849</v>
      </c>
      <c r="D44" s="25">
        <f t="shared" si="0"/>
        <v>-292</v>
      </c>
      <c r="E44" s="27">
        <f t="shared" si="1"/>
        <v>2.9647679967509392E-2</v>
      </c>
    </row>
    <row r="45" spans="1:5" x14ac:dyDescent="0.25">
      <c r="A45" s="25" t="s">
        <v>61</v>
      </c>
      <c r="B45" s="34">
        <f>SUM(B41:B44)</f>
        <v>28497</v>
      </c>
      <c r="C45" s="34">
        <f>SUM(C41:C44)</f>
        <v>-18578</v>
      </c>
      <c r="D45" s="25">
        <f t="shared" si="0"/>
        <v>47075</v>
      </c>
      <c r="E45" s="27">
        <f t="shared" si="1"/>
        <v>-2.5339110776186886</v>
      </c>
    </row>
    <row r="46" spans="1:5" x14ac:dyDescent="0.25">
      <c r="E46" s="27"/>
    </row>
    <row r="47" spans="1:5" ht="27" thickBot="1" x14ac:dyDescent="0.3">
      <c r="A47" s="29" t="s">
        <v>62</v>
      </c>
      <c r="B47" s="37">
        <f>+B45+B38</f>
        <v>313672</v>
      </c>
      <c r="C47" s="37">
        <f>+C45+C38</f>
        <v>289882</v>
      </c>
      <c r="D47" s="30">
        <f t="shared" si="0"/>
        <v>23790</v>
      </c>
      <c r="E47" s="31">
        <f t="shared" si="1"/>
        <v>8.2067875894329415E-2</v>
      </c>
    </row>
    <row r="48" spans="1:5" ht="13.8" thickTop="1" x14ac:dyDescent="0.25"/>
    <row r="56" spans="1:1" x14ac:dyDescent="0.25">
      <c r="A56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opLeftCell="A9" workbookViewId="0">
      <selection activeCell="B29" sqref="B29"/>
    </sheetView>
  </sheetViews>
  <sheetFormatPr defaultColWidth="9.33203125" defaultRowHeight="13.2" x14ac:dyDescent="0.25"/>
  <cols>
    <col min="1" max="1" width="55.33203125" style="25" customWidth="1"/>
    <col min="2" max="2" width="10" style="32" bestFit="1" customWidth="1"/>
    <col min="3" max="3" width="11.109375" style="42" bestFit="1" customWidth="1"/>
    <col min="4" max="4" width="10" style="32" bestFit="1" customWidth="1"/>
    <col min="5" max="5" width="11.109375" style="43" bestFit="1" customWidth="1"/>
    <col min="6" max="16384" width="9.33203125" style="25"/>
  </cols>
  <sheetData>
    <row r="1" spans="1:5" x14ac:dyDescent="0.25">
      <c r="A1" s="70" t="s">
        <v>119</v>
      </c>
      <c r="B1" s="70"/>
      <c r="C1" s="70"/>
      <c r="D1" s="70"/>
      <c r="E1" s="70"/>
    </row>
    <row r="2" spans="1:5" x14ac:dyDescent="0.25">
      <c r="A2" s="70" t="s">
        <v>27</v>
      </c>
      <c r="B2" s="70"/>
      <c r="C2" s="70"/>
      <c r="D2" s="70"/>
      <c r="E2" s="70"/>
    </row>
    <row r="3" spans="1:5" x14ac:dyDescent="0.25">
      <c r="A3" s="70" t="s">
        <v>28</v>
      </c>
      <c r="B3" s="70"/>
      <c r="C3" s="70"/>
      <c r="D3" s="70"/>
      <c r="E3" s="70"/>
    </row>
    <row r="4" spans="1:5" x14ac:dyDescent="0.25">
      <c r="A4" s="70" t="s">
        <v>29</v>
      </c>
      <c r="B4" s="70"/>
      <c r="C4" s="70"/>
      <c r="D4" s="70"/>
      <c r="E4" s="70"/>
    </row>
    <row r="5" spans="1:5" x14ac:dyDescent="0.25">
      <c r="B5" s="40">
        <v>2019</v>
      </c>
      <c r="C5" s="38">
        <v>2019</v>
      </c>
      <c r="D5" s="40">
        <v>2018</v>
      </c>
      <c r="E5" s="39">
        <v>2018</v>
      </c>
    </row>
    <row r="6" spans="1:5" x14ac:dyDescent="0.25">
      <c r="A6" s="25" t="s">
        <v>30</v>
      </c>
      <c r="B6" s="33"/>
      <c r="C6" s="33"/>
      <c r="D6" s="33"/>
      <c r="E6" s="26" t="s">
        <v>65</v>
      </c>
    </row>
    <row r="7" spans="1:5" x14ac:dyDescent="0.25">
      <c r="A7" s="25" t="s">
        <v>31</v>
      </c>
      <c r="B7" s="32">
        <v>3</v>
      </c>
      <c r="C7" s="41">
        <f>B7/$B$21</f>
        <v>9.5641306842816693E-6</v>
      </c>
      <c r="D7" s="32">
        <v>54</v>
      </c>
      <c r="E7" s="41">
        <f>D7/$D$21</f>
        <v>1.8628269433769603E-4</v>
      </c>
    </row>
    <row r="8" spans="1:5" x14ac:dyDescent="0.25">
      <c r="A8" s="25" t="s">
        <v>32</v>
      </c>
      <c r="B8" s="32">
        <v>104515</v>
      </c>
      <c r="C8" s="41">
        <f t="shared" ref="C8:C11" si="0">B8/$B$21</f>
        <v>0.33319837282256626</v>
      </c>
      <c r="D8" s="32">
        <v>86471</v>
      </c>
      <c r="E8" s="41">
        <f t="shared" ref="E8:E11" si="1">D8/$D$21</f>
        <v>0.29829723818657244</v>
      </c>
    </row>
    <row r="9" spans="1:5" x14ac:dyDescent="0.25">
      <c r="A9" s="25" t="s">
        <v>33</v>
      </c>
      <c r="B9" s="32">
        <v>1055</v>
      </c>
      <c r="C9" s="41">
        <f t="shared" si="0"/>
        <v>3.3633859573057208E-3</v>
      </c>
      <c r="D9" s="32">
        <v>973</v>
      </c>
      <c r="E9" s="41">
        <f t="shared" si="1"/>
        <v>3.3565381776033006E-3</v>
      </c>
    </row>
    <row r="10" spans="1:5" x14ac:dyDescent="0.25">
      <c r="A10" s="25" t="s">
        <v>34</v>
      </c>
      <c r="B10" s="32">
        <v>108839</v>
      </c>
      <c r="C10" s="41">
        <f t="shared" si="0"/>
        <v>0.34698347318217754</v>
      </c>
      <c r="D10" s="32">
        <v>105614</v>
      </c>
      <c r="E10" s="41">
        <f t="shared" si="1"/>
        <v>0.36433445332928571</v>
      </c>
    </row>
    <row r="11" spans="1:5" x14ac:dyDescent="0.25">
      <c r="A11" s="25" t="s">
        <v>35</v>
      </c>
      <c r="B11" s="32">
        <v>8110</v>
      </c>
      <c r="C11" s="41">
        <f t="shared" si="0"/>
        <v>2.5855033283174782E-2</v>
      </c>
      <c r="D11" s="32">
        <v>22917</v>
      </c>
      <c r="E11" s="41">
        <f t="shared" si="1"/>
        <v>7.9056305669203325E-2</v>
      </c>
    </row>
    <row r="12" spans="1:5" x14ac:dyDescent="0.25">
      <c r="A12" s="25" t="s">
        <v>36</v>
      </c>
    </row>
    <row r="13" spans="1:5" x14ac:dyDescent="0.25">
      <c r="A13" s="25" t="s">
        <v>37</v>
      </c>
      <c r="B13" s="34">
        <f>SUM(B7:B12)</f>
        <v>222522</v>
      </c>
      <c r="C13" s="41">
        <f>B13/$B$21</f>
        <v>0.70940982937590857</v>
      </c>
      <c r="D13" s="34">
        <f>SUM(D7:D12)</f>
        <v>216029</v>
      </c>
      <c r="E13" s="41">
        <f>D13/$D$21</f>
        <v>0.74523081805700253</v>
      </c>
    </row>
    <row r="15" spans="1:5" x14ac:dyDescent="0.25">
      <c r="A15" s="25" t="s">
        <v>38</v>
      </c>
      <c r="B15" s="32">
        <v>23194</v>
      </c>
      <c r="C15" s="41">
        <f t="shared" ref="C15:C18" si="2">B15/$B$21</f>
        <v>7.3943482363743013E-2</v>
      </c>
      <c r="D15" s="32">
        <v>24266</v>
      </c>
      <c r="E15" s="41">
        <f t="shared" ref="E15:E19" si="3">D15/$D$21</f>
        <v>8.3709923348120954E-2</v>
      </c>
    </row>
    <row r="16" spans="1:5" x14ac:dyDescent="0.25">
      <c r="A16" s="25" t="s">
        <v>39</v>
      </c>
      <c r="B16" s="32">
        <v>13372</v>
      </c>
      <c r="C16" s="41">
        <f t="shared" si="2"/>
        <v>4.2630518503404831E-2</v>
      </c>
      <c r="D16" s="32">
        <v>17010</v>
      </c>
      <c r="E16" s="41">
        <f t="shared" si="3"/>
        <v>5.8679048716374249E-2</v>
      </c>
    </row>
    <row r="17" spans="1:5" x14ac:dyDescent="0.25">
      <c r="A17" s="25" t="s">
        <v>40</v>
      </c>
      <c r="B17" s="32">
        <v>29835</v>
      </c>
      <c r="C17" s="41">
        <f t="shared" si="2"/>
        <v>9.5115279655181212E-2</v>
      </c>
      <c r="D17" s="32">
        <v>29835</v>
      </c>
      <c r="E17" s="41">
        <f t="shared" si="3"/>
        <v>0.10292118862157705</v>
      </c>
    </row>
    <row r="18" spans="1:5" x14ac:dyDescent="0.25">
      <c r="A18" s="25" t="s">
        <v>41</v>
      </c>
      <c r="B18" s="32">
        <v>24749</v>
      </c>
      <c r="C18" s="41">
        <f t="shared" si="2"/>
        <v>7.890089010176235E-2</v>
      </c>
      <c r="D18" s="32">
        <v>2742</v>
      </c>
      <c r="E18" s="41">
        <f t="shared" si="3"/>
        <v>9.4590212569252308E-3</v>
      </c>
    </row>
    <row r="19" spans="1:5" x14ac:dyDescent="0.25">
      <c r="A19" s="25" t="s">
        <v>63</v>
      </c>
      <c r="B19" s="34">
        <f>SUM(B15:B18)</f>
        <v>91150</v>
      </c>
      <c r="C19" s="41">
        <f>B19/$B$21</f>
        <v>0.29059017062409143</v>
      </c>
      <c r="D19" s="34">
        <f>SUM(D15:D18)</f>
        <v>73853</v>
      </c>
      <c r="E19" s="41">
        <f t="shared" si="3"/>
        <v>0.25476918194299747</v>
      </c>
    </row>
    <row r="21" spans="1:5" s="28" customFormat="1" ht="13.8" thickBot="1" x14ac:dyDescent="0.3">
      <c r="A21" s="28" t="s">
        <v>42</v>
      </c>
      <c r="B21" s="20">
        <f>+B19+B13</f>
        <v>313672</v>
      </c>
      <c r="C21" s="44">
        <f>B21/$B$21</f>
        <v>1</v>
      </c>
      <c r="D21" s="20">
        <f>+D19+D13</f>
        <v>289882</v>
      </c>
      <c r="E21" s="44">
        <f>D21/$D$21</f>
        <v>1</v>
      </c>
    </row>
    <row r="22" spans="1:5" ht="13.8" thickTop="1" x14ac:dyDescent="0.25"/>
    <row r="23" spans="1:5" x14ac:dyDescent="0.25">
      <c r="A23" s="25" t="s">
        <v>43</v>
      </c>
    </row>
    <row r="24" spans="1:5" x14ac:dyDescent="0.25">
      <c r="A24" s="25" t="s">
        <v>44</v>
      </c>
    </row>
    <row r="25" spans="1:5" x14ac:dyDescent="0.25">
      <c r="A25" s="25" t="s">
        <v>45</v>
      </c>
      <c r="B25" s="32">
        <v>75835</v>
      </c>
      <c r="C25" s="41">
        <f>B25/$B$47</f>
        <v>0.24176528348083348</v>
      </c>
      <c r="D25" s="32">
        <v>85218</v>
      </c>
      <c r="E25" s="41">
        <f>D25/$D$47</f>
        <v>0.29397478974203295</v>
      </c>
    </row>
    <row r="26" spans="1:5" x14ac:dyDescent="0.25">
      <c r="A26" s="25" t="s">
        <v>46</v>
      </c>
      <c r="B26" s="32">
        <v>195</v>
      </c>
      <c r="C26" s="41">
        <f t="shared" ref="C26:C27" si="4">B26/$B$47</f>
        <v>6.2166849447830858E-4</v>
      </c>
      <c r="D26" s="32">
        <v>80</v>
      </c>
      <c r="E26" s="41">
        <f t="shared" ref="E26:E38" si="5">D26/$D$47</f>
        <v>2.7597436198177188E-4</v>
      </c>
    </row>
    <row r="27" spans="1:5" x14ac:dyDescent="0.25">
      <c r="A27" s="25" t="s">
        <v>47</v>
      </c>
      <c r="B27" s="32">
        <v>39527</v>
      </c>
      <c r="C27" s="41">
        <f t="shared" si="4"/>
        <v>0.12601379785253386</v>
      </c>
      <c r="D27" s="32">
        <v>54613</v>
      </c>
      <c r="E27" s="41">
        <f t="shared" si="5"/>
        <v>0.18839734788638135</v>
      </c>
    </row>
    <row r="28" spans="1:5" x14ac:dyDescent="0.25">
      <c r="A28" s="25" t="s">
        <v>48</v>
      </c>
      <c r="D28" s="32">
        <v>35100</v>
      </c>
      <c r="E28" s="41">
        <f t="shared" si="5"/>
        <v>0.12108375131950241</v>
      </c>
    </row>
    <row r="29" spans="1:5" x14ac:dyDescent="0.25">
      <c r="A29" s="25" t="s">
        <v>49</v>
      </c>
      <c r="B29" s="32">
        <v>66030</v>
      </c>
      <c r="C29" s="41">
        <f>B29/$B$47</f>
        <v>0.21050651636103956</v>
      </c>
      <c r="D29" s="32">
        <v>45700</v>
      </c>
      <c r="E29" s="41">
        <f t="shared" si="5"/>
        <v>0.15765035428208721</v>
      </c>
    </row>
    <row r="30" spans="1:5" x14ac:dyDescent="0.25">
      <c r="A30" s="25" t="s">
        <v>50</v>
      </c>
      <c r="B30" s="34">
        <f>SUM(B25:B29)</f>
        <v>181587</v>
      </c>
      <c r="C30" s="41">
        <f>B30/$B$47</f>
        <v>0.57890726618888522</v>
      </c>
      <c r="D30" s="34">
        <f>SUM(D25:D29)</f>
        <v>220711</v>
      </c>
      <c r="E30" s="41">
        <f t="shared" si="5"/>
        <v>0.76138221759198565</v>
      </c>
    </row>
    <row r="32" spans="1:5" x14ac:dyDescent="0.25">
      <c r="A32" s="25" t="s">
        <v>36</v>
      </c>
      <c r="B32" s="32">
        <v>1105</v>
      </c>
      <c r="C32" s="41">
        <f t="shared" ref="C32:C36" si="6">B32/$B$47</f>
        <v>3.5227881353770817E-3</v>
      </c>
      <c r="D32" s="32">
        <v>647</v>
      </c>
      <c r="E32" s="41">
        <f t="shared" si="5"/>
        <v>2.2319426525275804E-3</v>
      </c>
    </row>
    <row r="33" spans="1:5" x14ac:dyDescent="0.25">
      <c r="A33" s="25" t="s">
        <v>51</v>
      </c>
      <c r="B33" s="32">
        <v>55657</v>
      </c>
      <c r="C33" s="41">
        <f t="shared" si="6"/>
        <v>0.17743694049835496</v>
      </c>
      <c r="D33" s="32">
        <v>55088</v>
      </c>
      <c r="E33" s="41">
        <f t="shared" si="5"/>
        <v>0.19003594566064813</v>
      </c>
    </row>
    <row r="34" spans="1:5" x14ac:dyDescent="0.25">
      <c r="A34" s="25" t="s">
        <v>52</v>
      </c>
      <c r="B34" s="32">
        <v>17998</v>
      </c>
      <c r="C34" s="41">
        <f t="shared" si="6"/>
        <v>5.7378408018567167E-2</v>
      </c>
      <c r="D34" s="32">
        <v>14611</v>
      </c>
      <c r="E34" s="41">
        <f t="shared" si="5"/>
        <v>5.0403267536445862E-2</v>
      </c>
    </row>
    <row r="35" spans="1:5" x14ac:dyDescent="0.25">
      <c r="A35" s="25" t="s">
        <v>53</v>
      </c>
      <c r="B35" s="32">
        <v>28828</v>
      </c>
      <c r="C35" s="41">
        <f t="shared" si="6"/>
        <v>9.1904919788823994E-2</v>
      </c>
      <c r="D35" s="32">
        <v>17403</v>
      </c>
      <c r="E35" s="41">
        <f t="shared" si="5"/>
        <v>6.0034772769609702E-2</v>
      </c>
    </row>
    <row r="36" spans="1:5" x14ac:dyDescent="0.25">
      <c r="A36" s="25" t="s">
        <v>64</v>
      </c>
      <c r="B36" s="34">
        <f>SUM(B32:B35)</f>
        <v>103588</v>
      </c>
      <c r="C36" s="41">
        <f t="shared" si="6"/>
        <v>0.33024305644112323</v>
      </c>
      <c r="D36" s="34">
        <f>SUM(D32:D35)</f>
        <v>87749</v>
      </c>
      <c r="E36" s="41">
        <f t="shared" si="5"/>
        <v>0.30270592861923129</v>
      </c>
    </row>
    <row r="38" spans="1:5" s="28" customFormat="1" ht="13.8" thickBot="1" x14ac:dyDescent="0.3">
      <c r="A38" s="28" t="s">
        <v>54</v>
      </c>
      <c r="B38" s="45">
        <f>+B36+B30</f>
        <v>285175</v>
      </c>
      <c r="C38" s="46"/>
      <c r="D38" s="45">
        <f>D36+D30</f>
        <v>308460</v>
      </c>
      <c r="E38" s="44">
        <f t="shared" si="5"/>
        <v>1.0640881462112171</v>
      </c>
    </row>
    <row r="39" spans="1:5" x14ac:dyDescent="0.25">
      <c r="A39" s="25" t="s">
        <v>55</v>
      </c>
    </row>
    <row r="40" spans="1:5" x14ac:dyDescent="0.25">
      <c r="A40" s="25" t="s">
        <v>56</v>
      </c>
    </row>
    <row r="41" spans="1:5" x14ac:dyDescent="0.25">
      <c r="A41" s="25" t="s">
        <v>57</v>
      </c>
      <c r="B41" s="32">
        <v>23</v>
      </c>
      <c r="C41" s="41">
        <f t="shared" ref="C41:C45" si="7">B41/$B$47</f>
        <v>7.3325001912826133E-5</v>
      </c>
      <c r="D41" s="32">
        <v>19</v>
      </c>
      <c r="E41" s="41">
        <f t="shared" ref="E41:E45" si="8">D41/$D$47</f>
        <v>6.5543910970670825E-5</v>
      </c>
    </row>
    <row r="42" spans="1:5" x14ac:dyDescent="0.25">
      <c r="A42" s="25" t="s">
        <v>58</v>
      </c>
      <c r="B42" s="32">
        <v>165527</v>
      </c>
      <c r="C42" s="41">
        <f t="shared" si="7"/>
        <v>0.52770728659236399</v>
      </c>
      <c r="D42" s="32">
        <v>126412</v>
      </c>
      <c r="E42" s="41">
        <f t="shared" si="8"/>
        <v>0.43608088808549683</v>
      </c>
    </row>
    <row r="43" spans="1:5" x14ac:dyDescent="0.25">
      <c r="A43" s="25" t="s">
        <v>59</v>
      </c>
      <c r="B43" s="32">
        <v>-126912</v>
      </c>
      <c r="C43" s="41">
        <f t="shared" si="7"/>
        <v>-0.40460098446785175</v>
      </c>
      <c r="D43" s="32">
        <v>-135160</v>
      </c>
      <c r="E43" s="41">
        <f t="shared" si="8"/>
        <v>-0.46625868456820363</v>
      </c>
    </row>
    <row r="44" spans="1:5" x14ac:dyDescent="0.25">
      <c r="A44" s="25" t="s">
        <v>60</v>
      </c>
      <c r="B44" s="32">
        <v>-10141</v>
      </c>
      <c r="C44" s="41">
        <f t="shared" si="7"/>
        <v>-3.2329949756433475E-2</v>
      </c>
      <c r="D44" s="32">
        <v>-9849</v>
      </c>
      <c r="E44" s="41">
        <f t="shared" si="8"/>
        <v>-3.3975893639480892E-2</v>
      </c>
    </row>
    <row r="45" spans="1:5" x14ac:dyDescent="0.25">
      <c r="A45" s="25" t="s">
        <v>61</v>
      </c>
      <c r="B45" s="34">
        <f>SUM(B41:B44)</f>
        <v>28497</v>
      </c>
      <c r="C45" s="41">
        <f t="shared" si="7"/>
        <v>9.0849677369991583E-2</v>
      </c>
      <c r="D45" s="34">
        <f>SUM(D41:D44)</f>
        <v>-18578</v>
      </c>
      <c r="E45" s="41">
        <f t="shared" si="8"/>
        <v>-6.4088146211216973E-2</v>
      </c>
    </row>
    <row r="47" spans="1:5" s="28" customFormat="1" ht="27" thickBot="1" x14ac:dyDescent="0.3">
      <c r="A47" s="29" t="s">
        <v>62</v>
      </c>
      <c r="B47" s="37">
        <f>+B45+B38</f>
        <v>313672</v>
      </c>
      <c r="C47" s="44">
        <f>B47/$B$47</f>
        <v>1</v>
      </c>
      <c r="D47" s="37">
        <f>+D45+D38</f>
        <v>289882</v>
      </c>
      <c r="E47" s="44">
        <f t="shared" ref="E47" si="9">D47/$D$47</f>
        <v>1</v>
      </c>
    </row>
    <row r="48" spans="1:5" ht="13.8" thickTop="1" x14ac:dyDescent="0.25"/>
    <row r="56" spans="1:1" x14ac:dyDescent="0.25">
      <c r="A56"/>
    </row>
  </sheetData>
  <mergeCells count="4">
    <mergeCell ref="A2:E2"/>
    <mergeCell ref="A3:E3"/>
    <mergeCell ref="A4:E4"/>
    <mergeCell ref="A1:E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opLeftCell="A19" workbookViewId="0">
      <selection activeCell="B39" sqref="B39"/>
    </sheetView>
  </sheetViews>
  <sheetFormatPr defaultRowHeight="13.2" x14ac:dyDescent="0.25"/>
  <cols>
    <col min="1" max="1" width="62.33203125" customWidth="1"/>
    <col min="2" max="2" width="11.44140625" bestFit="1" customWidth="1"/>
    <col min="3" max="3" width="12.109375" bestFit="1" customWidth="1"/>
    <col min="4" max="4" width="13.77734375" style="3" bestFit="1" customWidth="1"/>
    <col min="5" max="5" width="9.33203125" style="50"/>
  </cols>
  <sheetData>
    <row r="1" spans="1:5" x14ac:dyDescent="0.25">
      <c r="A1" s="67" t="s">
        <v>120</v>
      </c>
      <c r="B1" s="67"/>
      <c r="C1" s="67"/>
      <c r="D1" s="67"/>
      <c r="E1" s="67"/>
    </row>
    <row r="2" spans="1:5" x14ac:dyDescent="0.25">
      <c r="A2" s="67" t="s">
        <v>67</v>
      </c>
      <c r="B2" s="67"/>
      <c r="C2" s="67"/>
      <c r="D2" s="67"/>
      <c r="E2" s="67"/>
    </row>
    <row r="3" spans="1:5" x14ac:dyDescent="0.25">
      <c r="A3" s="67" t="s">
        <v>68</v>
      </c>
      <c r="B3" s="67"/>
      <c r="C3" s="67"/>
      <c r="D3" s="67"/>
      <c r="E3" s="67"/>
    </row>
    <row r="4" spans="1:5" x14ac:dyDescent="0.25">
      <c r="A4" s="67" t="s">
        <v>69</v>
      </c>
      <c r="B4" s="67"/>
      <c r="C4" s="67"/>
      <c r="D4" s="67"/>
      <c r="E4" s="67"/>
    </row>
    <row r="5" spans="1:5" x14ac:dyDescent="0.25">
      <c r="A5" s="67" t="s">
        <v>70</v>
      </c>
      <c r="B5" s="67"/>
      <c r="C5" s="67"/>
      <c r="D5" s="67"/>
      <c r="E5" s="67"/>
    </row>
    <row r="6" spans="1:5" x14ac:dyDescent="0.25">
      <c r="B6" s="65">
        <v>2019</v>
      </c>
      <c r="C6" s="65">
        <v>2018</v>
      </c>
      <c r="D6" s="71" t="s">
        <v>24</v>
      </c>
      <c r="E6" s="71"/>
    </row>
    <row r="7" spans="1:5" x14ac:dyDescent="0.25">
      <c r="D7" s="49" t="s">
        <v>65</v>
      </c>
      <c r="E7" s="51" t="s">
        <v>66</v>
      </c>
    </row>
    <row r="8" spans="1:5" s="13" customFormat="1" x14ac:dyDescent="0.25">
      <c r="A8" s="13" t="s">
        <v>92</v>
      </c>
      <c r="B8" s="8">
        <v>8248</v>
      </c>
      <c r="C8" s="8">
        <v>-54726</v>
      </c>
      <c r="D8" s="8">
        <f>B8-C8</f>
        <v>62974</v>
      </c>
      <c r="E8" s="52">
        <f>D8/C8</f>
        <v>-1.1507144684427877</v>
      </c>
    </row>
    <row r="9" spans="1:5" ht="26.4" x14ac:dyDescent="0.25">
      <c r="A9" s="48" t="s">
        <v>71</v>
      </c>
      <c r="B9" s="3"/>
      <c r="C9" s="3"/>
      <c r="D9" s="8">
        <f t="shared" ref="D9:D39" si="0">B9-C9</f>
        <v>0</v>
      </c>
    </row>
    <row r="10" spans="1:5" x14ac:dyDescent="0.25">
      <c r="A10" s="47" t="s">
        <v>85</v>
      </c>
      <c r="B10" s="3">
        <v>3638</v>
      </c>
      <c r="C10" s="3">
        <v>5008</v>
      </c>
      <c r="D10" s="8">
        <f t="shared" si="0"/>
        <v>-1370</v>
      </c>
      <c r="E10" s="50">
        <f>D10/C10</f>
        <v>-0.2735623003194888</v>
      </c>
    </row>
    <row r="11" spans="1:5" x14ac:dyDescent="0.25">
      <c r="A11" s="47" t="s">
        <v>86</v>
      </c>
      <c r="B11" s="3">
        <v>5161</v>
      </c>
      <c r="C11" s="3">
        <v>5196</v>
      </c>
      <c r="D11" s="8">
        <f t="shared" si="0"/>
        <v>-35</v>
      </c>
      <c r="E11" s="50">
        <f t="shared" ref="E11:E39" si="1">D11/C11</f>
        <v>-6.7359507313317938E-3</v>
      </c>
    </row>
    <row r="12" spans="1:5" x14ac:dyDescent="0.25">
      <c r="A12" s="47" t="s">
        <v>87</v>
      </c>
      <c r="B12" s="3">
        <v>1352</v>
      </c>
      <c r="C12" s="3">
        <v>10400</v>
      </c>
      <c r="D12" s="8">
        <f t="shared" si="0"/>
        <v>-9048</v>
      </c>
      <c r="E12" s="50">
        <f t="shared" si="1"/>
        <v>-0.87</v>
      </c>
    </row>
    <row r="13" spans="1:5" x14ac:dyDescent="0.25">
      <c r="A13" s="47" t="s">
        <v>88</v>
      </c>
      <c r="B13" s="3">
        <v>1248</v>
      </c>
      <c r="C13" s="3">
        <v>2663</v>
      </c>
      <c r="D13" s="8">
        <f t="shared" si="0"/>
        <v>-1415</v>
      </c>
      <c r="E13" s="50">
        <f t="shared" si="1"/>
        <v>-0.53135561396920761</v>
      </c>
    </row>
    <row r="14" spans="1:5" x14ac:dyDescent="0.25">
      <c r="A14" s="47" t="s">
        <v>89</v>
      </c>
      <c r="B14" s="3">
        <v>698</v>
      </c>
      <c r="C14" s="3">
        <v>1497</v>
      </c>
      <c r="D14" s="8">
        <f t="shared" si="0"/>
        <v>-799</v>
      </c>
      <c r="E14" s="50">
        <f t="shared" si="1"/>
        <v>-0.53373413493653976</v>
      </c>
    </row>
    <row r="15" spans="1:5" x14ac:dyDescent="0.25">
      <c r="A15" s="47" t="s">
        <v>36</v>
      </c>
      <c r="B15" s="3">
        <v>457</v>
      </c>
      <c r="C15" s="3">
        <v>-56</v>
      </c>
      <c r="D15" s="8">
        <f t="shared" si="0"/>
        <v>513</v>
      </c>
      <c r="E15" s="50">
        <f t="shared" si="1"/>
        <v>-9.1607142857142865</v>
      </c>
    </row>
    <row r="16" spans="1:5" x14ac:dyDescent="0.25">
      <c r="A16" s="47" t="s">
        <v>10</v>
      </c>
      <c r="B16" s="3">
        <v>1</v>
      </c>
      <c r="C16" s="3">
        <v>2234</v>
      </c>
      <c r="D16" s="8">
        <f t="shared" si="0"/>
        <v>-2233</v>
      </c>
      <c r="E16" s="50">
        <f t="shared" si="1"/>
        <v>-0.99955237242614148</v>
      </c>
    </row>
    <row r="17" spans="1:5" x14ac:dyDescent="0.25">
      <c r="A17" s="47" t="s">
        <v>90</v>
      </c>
      <c r="B17" s="3">
        <v>276</v>
      </c>
      <c r="C17" s="3">
        <v>2085</v>
      </c>
      <c r="D17" s="8">
        <f t="shared" si="0"/>
        <v>-1809</v>
      </c>
      <c r="E17" s="50">
        <f t="shared" si="1"/>
        <v>-0.86762589928057554</v>
      </c>
    </row>
    <row r="18" spans="1:5" x14ac:dyDescent="0.25">
      <c r="A18" s="47" t="s">
        <v>91</v>
      </c>
      <c r="B18" s="3"/>
      <c r="C18" s="3"/>
      <c r="D18" s="8"/>
    </row>
    <row r="19" spans="1:5" x14ac:dyDescent="0.25">
      <c r="A19" t="s">
        <v>72</v>
      </c>
      <c r="B19" s="3">
        <v>-18095</v>
      </c>
      <c r="C19" s="3">
        <v>-17890</v>
      </c>
      <c r="D19" s="8">
        <f t="shared" si="0"/>
        <v>-205</v>
      </c>
      <c r="E19" s="50">
        <f t="shared" si="1"/>
        <v>1.1458915595304639E-2</v>
      </c>
    </row>
    <row r="20" spans="1:5" x14ac:dyDescent="0.25">
      <c r="A20" t="s">
        <v>73</v>
      </c>
      <c r="B20" s="3">
        <v>-3977</v>
      </c>
      <c r="C20" s="3">
        <v>-26202</v>
      </c>
      <c r="D20" s="8">
        <f t="shared" si="0"/>
        <v>22225</v>
      </c>
      <c r="E20" s="50">
        <f t="shared" si="1"/>
        <v>-0.8482176933058545</v>
      </c>
    </row>
    <row r="21" spans="1:5" x14ac:dyDescent="0.25">
      <c r="A21" s="47" t="s">
        <v>121</v>
      </c>
      <c r="B21" s="3">
        <v>17125</v>
      </c>
      <c r="C21" s="3">
        <v>-761</v>
      </c>
      <c r="D21" s="8">
        <f t="shared" si="0"/>
        <v>17886</v>
      </c>
      <c r="E21" s="50">
        <f t="shared" si="1"/>
        <v>-23.503285151116952</v>
      </c>
    </row>
    <row r="22" spans="1:5" x14ac:dyDescent="0.25">
      <c r="A22" s="47" t="s">
        <v>93</v>
      </c>
      <c r="B22" s="3">
        <v>-9494</v>
      </c>
      <c r="C22" s="3">
        <v>33968</v>
      </c>
      <c r="D22" s="8">
        <f t="shared" si="0"/>
        <v>-43462</v>
      </c>
      <c r="E22" s="50">
        <f t="shared" si="1"/>
        <v>-1.279498351389543</v>
      </c>
    </row>
    <row r="23" spans="1:5" x14ac:dyDescent="0.25">
      <c r="A23" t="s">
        <v>74</v>
      </c>
      <c r="B23" s="3">
        <v>13948</v>
      </c>
      <c r="C23" s="3">
        <v>11630</v>
      </c>
      <c r="D23" s="8">
        <f t="shared" si="0"/>
        <v>2318</v>
      </c>
      <c r="E23" s="50">
        <f t="shared" si="1"/>
        <v>0.19931212381771282</v>
      </c>
    </row>
    <row r="24" spans="1:5" x14ac:dyDescent="0.25">
      <c r="A24" t="s">
        <v>53</v>
      </c>
      <c r="B24" s="3">
        <v>-2429</v>
      </c>
      <c r="C24" s="3">
        <v>18786</v>
      </c>
      <c r="D24" s="8">
        <f t="shared" si="0"/>
        <v>-21215</v>
      </c>
      <c r="E24" s="50">
        <f t="shared" si="1"/>
        <v>-1.129298413712339</v>
      </c>
    </row>
    <row r="25" spans="1:5" x14ac:dyDescent="0.25">
      <c r="A25" t="s">
        <v>75</v>
      </c>
      <c r="B25" s="3">
        <v>18157</v>
      </c>
      <c r="C25" s="3">
        <v>-6168</v>
      </c>
      <c r="D25" s="8">
        <f t="shared" si="0"/>
        <v>24325</v>
      </c>
      <c r="E25" s="50">
        <f t="shared" si="1"/>
        <v>-3.9437418936446176</v>
      </c>
    </row>
    <row r="26" spans="1:5" x14ac:dyDescent="0.25">
      <c r="A26" t="s">
        <v>76</v>
      </c>
      <c r="B26" s="3"/>
      <c r="C26" s="3"/>
      <c r="D26" s="8"/>
    </row>
    <row r="27" spans="1:5" x14ac:dyDescent="0.25">
      <c r="A27" t="s">
        <v>77</v>
      </c>
      <c r="B27" s="3">
        <v>-3681</v>
      </c>
      <c r="C27" s="3">
        <v>-3645</v>
      </c>
      <c r="D27" s="8">
        <f t="shared" si="0"/>
        <v>-36</v>
      </c>
      <c r="E27" s="50">
        <f t="shared" si="1"/>
        <v>9.876543209876543E-3</v>
      </c>
    </row>
    <row r="28" spans="1:5" x14ac:dyDescent="0.25">
      <c r="A28" t="s">
        <v>78</v>
      </c>
      <c r="B28" s="3">
        <v>0</v>
      </c>
      <c r="C28" s="3">
        <v>-6595</v>
      </c>
      <c r="D28" s="8">
        <f t="shared" si="0"/>
        <v>6595</v>
      </c>
      <c r="E28" s="50">
        <f t="shared" si="1"/>
        <v>-1</v>
      </c>
    </row>
    <row r="29" spans="1:5" x14ac:dyDescent="0.25">
      <c r="A29" t="s">
        <v>79</v>
      </c>
      <c r="B29" s="3">
        <v>23</v>
      </c>
      <c r="C29" s="3">
        <v>1</v>
      </c>
      <c r="D29" s="8">
        <f t="shared" si="0"/>
        <v>22</v>
      </c>
      <c r="E29" s="50">
        <f t="shared" si="1"/>
        <v>22</v>
      </c>
    </row>
    <row r="30" spans="1:5" x14ac:dyDescent="0.25">
      <c r="A30" t="s">
        <v>80</v>
      </c>
      <c r="B30" s="3">
        <v>-3658</v>
      </c>
      <c r="C30" s="3">
        <v>-10239</v>
      </c>
      <c r="D30" s="8">
        <f t="shared" si="0"/>
        <v>6581</v>
      </c>
      <c r="E30" s="50">
        <f t="shared" si="1"/>
        <v>-0.64273854868639513</v>
      </c>
    </row>
    <row r="31" spans="1:5" x14ac:dyDescent="0.25">
      <c r="A31" t="s">
        <v>81</v>
      </c>
      <c r="B31" s="3"/>
      <c r="C31" s="3"/>
      <c r="D31" s="8"/>
    </row>
    <row r="32" spans="1:5" x14ac:dyDescent="0.25">
      <c r="A32" s="47" t="s">
        <v>94</v>
      </c>
      <c r="B32" s="3">
        <v>544146</v>
      </c>
      <c r="C32" s="3">
        <v>516440</v>
      </c>
      <c r="D32" s="8">
        <f t="shared" si="0"/>
        <v>27706</v>
      </c>
      <c r="E32" s="50">
        <f t="shared" si="1"/>
        <v>5.3648052048640697E-2</v>
      </c>
    </row>
    <row r="33" spans="1:5" x14ac:dyDescent="0.25">
      <c r="A33" t="s">
        <v>82</v>
      </c>
      <c r="B33" s="3">
        <v>559232</v>
      </c>
      <c r="C33" s="3">
        <v>-498881</v>
      </c>
      <c r="D33" s="8">
        <f t="shared" si="0"/>
        <v>1058113</v>
      </c>
      <c r="E33" s="50">
        <f t="shared" si="1"/>
        <v>-2.1209727369853733</v>
      </c>
    </row>
    <row r="34" spans="1:5" x14ac:dyDescent="0.25">
      <c r="A34" t="s">
        <v>83</v>
      </c>
      <c r="B34" s="3">
        <v>1616</v>
      </c>
      <c r="C34" s="3">
        <v>0</v>
      </c>
      <c r="D34" s="8">
        <f t="shared" si="0"/>
        <v>1616</v>
      </c>
    </row>
    <row r="35" spans="1:5" x14ac:dyDescent="0.25">
      <c r="A35" t="s">
        <v>84</v>
      </c>
      <c r="B35" s="3">
        <v>-1080</v>
      </c>
      <c r="C35" s="3">
        <v>-1098</v>
      </c>
      <c r="D35" s="8">
        <f t="shared" si="0"/>
        <v>18</v>
      </c>
      <c r="E35" s="50">
        <f t="shared" si="1"/>
        <v>-1.6393442622950821E-2</v>
      </c>
    </row>
    <row r="36" spans="1:5" x14ac:dyDescent="0.25">
      <c r="A36" s="48" t="s">
        <v>95</v>
      </c>
      <c r="B36" s="3">
        <v>-14550</v>
      </c>
      <c r="C36" s="3">
        <v>16461</v>
      </c>
      <c r="D36" s="8">
        <f t="shared" si="0"/>
        <v>-31011</v>
      </c>
      <c r="E36" s="50">
        <f t="shared" si="1"/>
        <v>-1.8839074175323491</v>
      </c>
    </row>
    <row r="37" spans="1:5" x14ac:dyDescent="0.25">
      <c r="A37" s="47" t="s">
        <v>96</v>
      </c>
      <c r="B37" s="3">
        <v>-51</v>
      </c>
      <c r="C37" s="3">
        <v>54</v>
      </c>
      <c r="D37" s="8">
        <f t="shared" si="0"/>
        <v>-105</v>
      </c>
      <c r="E37" s="50">
        <f t="shared" si="1"/>
        <v>-1.9444444444444444</v>
      </c>
    </row>
    <row r="38" spans="1:5" x14ac:dyDescent="0.25">
      <c r="A38" s="47" t="s">
        <v>97</v>
      </c>
      <c r="B38" s="3">
        <v>54</v>
      </c>
      <c r="C38" s="3">
        <v>0</v>
      </c>
      <c r="D38" s="8">
        <f t="shared" si="0"/>
        <v>54</v>
      </c>
    </row>
    <row r="39" spans="1:5" s="13" customFormat="1" x14ac:dyDescent="0.25">
      <c r="A39" s="13" t="s">
        <v>98</v>
      </c>
      <c r="B39" s="8">
        <v>3</v>
      </c>
      <c r="C39" s="8">
        <v>54</v>
      </c>
      <c r="D39" s="8">
        <f t="shared" si="0"/>
        <v>-51</v>
      </c>
      <c r="E39" s="52">
        <f t="shared" si="1"/>
        <v>-0.94444444444444442</v>
      </c>
    </row>
    <row r="40" spans="1:5" x14ac:dyDescent="0.25">
      <c r="C40" s="3"/>
    </row>
    <row r="41" spans="1:5" x14ac:dyDescent="0.25">
      <c r="C41" s="3"/>
    </row>
    <row r="42" spans="1:5" x14ac:dyDescent="0.25">
      <c r="C42" s="3"/>
    </row>
    <row r="43" spans="1:5" x14ac:dyDescent="0.25">
      <c r="C43" s="3"/>
    </row>
    <row r="44" spans="1:5" x14ac:dyDescent="0.25">
      <c r="C44" s="3"/>
    </row>
    <row r="45" spans="1:5" x14ac:dyDescent="0.25">
      <c r="C45" s="3"/>
    </row>
    <row r="46" spans="1:5" x14ac:dyDescent="0.25">
      <c r="C46" s="3"/>
    </row>
    <row r="47" spans="1:5" x14ac:dyDescent="0.25">
      <c r="C47" s="3"/>
    </row>
    <row r="48" spans="1:5" x14ac:dyDescent="0.25">
      <c r="C48" s="3"/>
    </row>
    <row r="49" spans="3:3" x14ac:dyDescent="0.25">
      <c r="C49" s="3"/>
    </row>
  </sheetData>
  <mergeCells count="6">
    <mergeCell ref="D6:E6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topLeftCell="A60" workbookViewId="0">
      <selection activeCell="B83" sqref="B83"/>
    </sheetView>
  </sheetViews>
  <sheetFormatPr defaultColWidth="9.33203125" defaultRowHeight="13.2" x14ac:dyDescent="0.25"/>
  <cols>
    <col min="1" max="1" width="55.33203125" style="25" customWidth="1"/>
    <col min="2" max="3" width="12.77734375" style="32" bestFit="1" customWidth="1"/>
    <col min="4" max="16384" width="9.33203125" style="25"/>
  </cols>
  <sheetData>
    <row r="1" spans="1:3" x14ac:dyDescent="0.25">
      <c r="A1" s="25" t="s">
        <v>26</v>
      </c>
    </row>
    <row r="2" spans="1:3" x14ac:dyDescent="0.25">
      <c r="A2" s="25" t="s">
        <v>27</v>
      </c>
    </row>
    <row r="3" spans="1:3" x14ac:dyDescent="0.25">
      <c r="A3" s="25" t="s">
        <v>28</v>
      </c>
    </row>
    <row r="4" spans="1:3" x14ac:dyDescent="0.25">
      <c r="A4" s="25" t="s">
        <v>29</v>
      </c>
    </row>
    <row r="5" spans="1:3" x14ac:dyDescent="0.25">
      <c r="B5" s="33">
        <v>2019</v>
      </c>
      <c r="C5" s="33">
        <v>2018</v>
      </c>
    </row>
    <row r="6" spans="1:3" x14ac:dyDescent="0.25">
      <c r="A6" s="25" t="s">
        <v>30</v>
      </c>
      <c r="B6" s="33"/>
      <c r="C6" s="33"/>
    </row>
    <row r="7" spans="1:3" x14ac:dyDescent="0.25">
      <c r="A7" s="25" t="s">
        <v>31</v>
      </c>
      <c r="B7" s="32">
        <v>3</v>
      </c>
      <c r="C7" s="32">
        <v>54</v>
      </c>
    </row>
    <row r="8" spans="1:3" x14ac:dyDescent="0.25">
      <c r="A8" s="25" t="s">
        <v>32</v>
      </c>
      <c r="B8" s="32">
        <v>104515</v>
      </c>
      <c r="C8" s="32">
        <v>86471</v>
      </c>
    </row>
    <row r="9" spans="1:3" x14ac:dyDescent="0.25">
      <c r="A9" s="25" t="s">
        <v>33</v>
      </c>
      <c r="B9" s="32">
        <v>1055</v>
      </c>
      <c r="C9" s="32">
        <v>973</v>
      </c>
    </row>
    <row r="10" spans="1:3" x14ac:dyDescent="0.25">
      <c r="A10" s="25" t="s">
        <v>34</v>
      </c>
      <c r="B10" s="32">
        <v>108839</v>
      </c>
      <c r="C10" s="32">
        <v>105614</v>
      </c>
    </row>
    <row r="11" spans="1:3" x14ac:dyDescent="0.25">
      <c r="A11" s="25" t="s">
        <v>35</v>
      </c>
      <c r="B11" s="32">
        <v>8110</v>
      </c>
      <c r="C11" s="32">
        <v>22917</v>
      </c>
    </row>
    <row r="12" spans="1:3" x14ac:dyDescent="0.25">
      <c r="A12" s="25" t="s">
        <v>36</v>
      </c>
    </row>
    <row r="13" spans="1:3" x14ac:dyDescent="0.25">
      <c r="A13" s="25" t="s">
        <v>37</v>
      </c>
      <c r="B13" s="34">
        <f>SUM(B7:B12)</f>
        <v>222522</v>
      </c>
      <c r="C13" s="34">
        <f>SUM(C7:C12)</f>
        <v>216029</v>
      </c>
    </row>
    <row r="15" spans="1:3" x14ac:dyDescent="0.25">
      <c r="A15" s="25" t="s">
        <v>38</v>
      </c>
      <c r="B15" s="32">
        <v>23194</v>
      </c>
      <c r="C15" s="32">
        <v>24266</v>
      </c>
    </row>
    <row r="16" spans="1:3" x14ac:dyDescent="0.25">
      <c r="A16" s="25" t="s">
        <v>39</v>
      </c>
      <c r="B16" s="32">
        <v>13372</v>
      </c>
      <c r="C16" s="32">
        <v>17010</v>
      </c>
    </row>
    <row r="17" spans="1:3" x14ac:dyDescent="0.25">
      <c r="A17" s="25" t="s">
        <v>40</v>
      </c>
      <c r="B17" s="32">
        <v>29835</v>
      </c>
      <c r="C17" s="32">
        <v>29835</v>
      </c>
    </row>
    <row r="18" spans="1:3" x14ac:dyDescent="0.25">
      <c r="A18" s="25" t="s">
        <v>41</v>
      </c>
      <c r="B18" s="32">
        <v>24749</v>
      </c>
      <c r="C18" s="32">
        <v>2742</v>
      </c>
    </row>
    <row r="19" spans="1:3" x14ac:dyDescent="0.25">
      <c r="A19" s="25" t="s">
        <v>63</v>
      </c>
      <c r="B19" s="34">
        <f>SUM(B15:B18)</f>
        <v>91150</v>
      </c>
      <c r="C19" s="34">
        <f>SUM(C15:C18)</f>
        <v>73853</v>
      </c>
    </row>
    <row r="21" spans="1:3" ht="13.8" thickBot="1" x14ac:dyDescent="0.3">
      <c r="A21" s="25" t="s">
        <v>42</v>
      </c>
      <c r="B21" s="35">
        <f>+B19+B13</f>
        <v>313672</v>
      </c>
      <c r="C21" s="35">
        <f>+C19+C13</f>
        <v>289882</v>
      </c>
    </row>
    <row r="22" spans="1:3" ht="13.8" thickTop="1" x14ac:dyDescent="0.25"/>
    <row r="23" spans="1:3" x14ac:dyDescent="0.25">
      <c r="A23" s="25" t="s">
        <v>43</v>
      </c>
    </row>
    <row r="24" spans="1:3" x14ac:dyDescent="0.25">
      <c r="A24" s="25" t="s">
        <v>44</v>
      </c>
    </row>
    <row r="25" spans="1:3" x14ac:dyDescent="0.25">
      <c r="A25" s="25" t="s">
        <v>45</v>
      </c>
      <c r="B25" s="32">
        <v>75835</v>
      </c>
      <c r="C25" s="32">
        <v>85218</v>
      </c>
    </row>
    <row r="26" spans="1:3" x14ac:dyDescent="0.25">
      <c r="A26" s="25" t="s">
        <v>46</v>
      </c>
      <c r="B26" s="32">
        <v>195</v>
      </c>
      <c r="C26" s="32">
        <v>80</v>
      </c>
    </row>
    <row r="27" spans="1:3" x14ac:dyDescent="0.25">
      <c r="A27" s="25" t="s">
        <v>47</v>
      </c>
      <c r="B27" s="32">
        <v>39527</v>
      </c>
      <c r="C27" s="32">
        <v>54613</v>
      </c>
    </row>
    <row r="28" spans="1:3" x14ac:dyDescent="0.25">
      <c r="A28" s="25" t="s">
        <v>48</v>
      </c>
      <c r="C28" s="32">
        <v>35100</v>
      </c>
    </row>
    <row r="29" spans="1:3" x14ac:dyDescent="0.25">
      <c r="A29" s="25" t="s">
        <v>49</v>
      </c>
      <c r="B29" s="32">
        <v>66030</v>
      </c>
      <c r="C29" s="32">
        <v>45700</v>
      </c>
    </row>
    <row r="30" spans="1:3" x14ac:dyDescent="0.25">
      <c r="A30" s="25" t="s">
        <v>50</v>
      </c>
      <c r="B30" s="34">
        <f>SUM(B25:B29)</f>
        <v>181587</v>
      </c>
      <c r="C30" s="34">
        <f>SUM(C25:C29)</f>
        <v>220711</v>
      </c>
    </row>
    <row r="32" spans="1:3" x14ac:dyDescent="0.25">
      <c r="A32" s="25" t="s">
        <v>36</v>
      </c>
      <c r="B32" s="32">
        <v>1105</v>
      </c>
      <c r="C32" s="32">
        <v>647</v>
      </c>
    </row>
    <row r="33" spans="1:3" x14ac:dyDescent="0.25">
      <c r="A33" s="25" t="s">
        <v>51</v>
      </c>
      <c r="B33" s="32">
        <v>55657</v>
      </c>
      <c r="C33" s="32">
        <v>55088</v>
      </c>
    </row>
    <row r="34" spans="1:3" x14ac:dyDescent="0.25">
      <c r="A34" s="25" t="s">
        <v>52</v>
      </c>
      <c r="B34" s="32">
        <v>17998</v>
      </c>
      <c r="C34" s="32">
        <v>14611</v>
      </c>
    </row>
    <row r="35" spans="1:3" x14ac:dyDescent="0.25">
      <c r="A35" s="25" t="s">
        <v>53</v>
      </c>
      <c r="B35" s="32">
        <v>28828</v>
      </c>
      <c r="C35" s="32">
        <v>17403</v>
      </c>
    </row>
    <row r="36" spans="1:3" x14ac:dyDescent="0.25">
      <c r="A36" s="25" t="s">
        <v>64</v>
      </c>
      <c r="B36" s="34">
        <f>SUM(B32:B35)</f>
        <v>103588</v>
      </c>
      <c r="C36" s="34">
        <f>SUM(C32:C35)</f>
        <v>87749</v>
      </c>
    </row>
    <row r="38" spans="1:3" ht="13.8" thickBot="1" x14ac:dyDescent="0.3">
      <c r="A38" s="25" t="s">
        <v>54</v>
      </c>
      <c r="B38" s="36">
        <f>+B36+B30</f>
        <v>285175</v>
      </c>
      <c r="C38" s="36">
        <f>C36+C30</f>
        <v>308460</v>
      </c>
    </row>
    <row r="39" spans="1:3" x14ac:dyDescent="0.25">
      <c r="A39" s="25" t="s">
        <v>55</v>
      </c>
    </row>
    <row r="40" spans="1:3" x14ac:dyDescent="0.25">
      <c r="A40" s="25" t="s">
        <v>56</v>
      </c>
    </row>
    <row r="41" spans="1:3" x14ac:dyDescent="0.25">
      <c r="A41" s="25" t="s">
        <v>57</v>
      </c>
      <c r="B41" s="32">
        <v>23</v>
      </c>
      <c r="C41" s="32">
        <v>19</v>
      </c>
    </row>
    <row r="42" spans="1:3" x14ac:dyDescent="0.25">
      <c r="A42" s="25" t="s">
        <v>58</v>
      </c>
      <c r="B42" s="32">
        <v>165527</v>
      </c>
      <c r="C42" s="32">
        <v>126412</v>
      </c>
    </row>
    <row r="43" spans="1:3" x14ac:dyDescent="0.25">
      <c r="A43" s="25" t="s">
        <v>59</v>
      </c>
      <c r="B43" s="32">
        <v>-126912</v>
      </c>
      <c r="C43" s="32">
        <v>-135160</v>
      </c>
    </row>
    <row r="44" spans="1:3" x14ac:dyDescent="0.25">
      <c r="A44" s="25" t="s">
        <v>60</v>
      </c>
      <c r="B44" s="32">
        <v>-10141</v>
      </c>
      <c r="C44" s="32">
        <v>-9849</v>
      </c>
    </row>
    <row r="45" spans="1:3" x14ac:dyDescent="0.25">
      <c r="A45" s="25" t="s">
        <v>61</v>
      </c>
      <c r="B45" s="34">
        <f>SUM(B41:B44)</f>
        <v>28497</v>
      </c>
      <c r="C45" s="34">
        <f>SUM(C41:C44)</f>
        <v>-18578</v>
      </c>
    </row>
    <row r="47" spans="1:3" ht="27" thickBot="1" x14ac:dyDescent="0.3">
      <c r="A47" s="29" t="s">
        <v>62</v>
      </c>
      <c r="B47" s="37">
        <f>+B45+B38</f>
        <v>313672</v>
      </c>
      <c r="C47" s="37">
        <f>+C45+C38</f>
        <v>289882</v>
      </c>
    </row>
    <row r="48" spans="1:3" ht="13.8" thickTop="1" x14ac:dyDescent="0.25"/>
    <row r="49" spans="1:3" x14ac:dyDescent="0.25">
      <c r="A49" s="28" t="s">
        <v>115</v>
      </c>
    </row>
    <row r="50" spans="1:3" ht="13.8" x14ac:dyDescent="0.25">
      <c r="A50" s="53" t="s">
        <v>99</v>
      </c>
      <c r="B50" s="34"/>
      <c r="C50" s="54"/>
    </row>
    <row r="51" spans="1:3" ht="55.2" x14ac:dyDescent="0.25">
      <c r="A51" s="55" t="s">
        <v>100</v>
      </c>
      <c r="B51" s="66">
        <f>(B13-B10)/B30</f>
        <v>0.62605252578653758</v>
      </c>
      <c r="C51" s="56"/>
    </row>
    <row r="52" spans="1:3" x14ac:dyDescent="0.25">
      <c r="A52" s="57"/>
      <c r="C52" s="56"/>
    </row>
    <row r="53" spans="1:3" x14ac:dyDescent="0.25">
      <c r="A53" s="57"/>
      <c r="C53" s="56"/>
    </row>
    <row r="54" spans="1:3" x14ac:dyDescent="0.25">
      <c r="A54" s="57"/>
      <c r="C54" s="56"/>
    </row>
    <row r="55" spans="1:3" x14ac:dyDescent="0.25">
      <c r="A55" s="58" t="s">
        <v>101</v>
      </c>
      <c r="C55" s="56"/>
    </row>
    <row r="56" spans="1:3" x14ac:dyDescent="0.25">
      <c r="A56" s="59" t="s">
        <v>102</v>
      </c>
      <c r="B56" s="27">
        <f>B30/B13</f>
        <v>0.81604066114811125</v>
      </c>
      <c r="C56" s="56"/>
    </row>
    <row r="57" spans="1:3" x14ac:dyDescent="0.25">
      <c r="A57" s="57"/>
      <c r="C57" s="56"/>
    </row>
    <row r="58" spans="1:3" x14ac:dyDescent="0.25">
      <c r="A58" s="57"/>
      <c r="C58" s="56"/>
    </row>
    <row r="59" spans="1:3" x14ac:dyDescent="0.25">
      <c r="A59" s="58" t="s">
        <v>103</v>
      </c>
      <c r="C59" s="56"/>
    </row>
    <row r="60" spans="1:3" x14ac:dyDescent="0.25">
      <c r="A60" s="57" t="s">
        <v>104</v>
      </c>
      <c r="B60" s="27">
        <f>B36/B47</f>
        <v>0.33024305644112323</v>
      </c>
      <c r="C60" s="56"/>
    </row>
    <row r="61" spans="1:3" x14ac:dyDescent="0.25">
      <c r="A61" s="57" t="s">
        <v>105</v>
      </c>
      <c r="C61" s="56"/>
    </row>
    <row r="62" spans="1:3" x14ac:dyDescent="0.25">
      <c r="A62" s="57"/>
      <c r="C62" s="56"/>
    </row>
    <row r="63" spans="1:3" x14ac:dyDescent="0.25">
      <c r="A63" s="58" t="s">
        <v>103</v>
      </c>
      <c r="B63" s="27">
        <f>('Table-1'!B29+'Table-1'!B14)/(B38)</f>
        <v>4.1679670377838172E-2</v>
      </c>
      <c r="C63" s="56"/>
    </row>
    <row r="64" spans="1:3" x14ac:dyDescent="0.25">
      <c r="A64" s="57" t="s">
        <v>106</v>
      </c>
      <c r="C64" s="56"/>
    </row>
    <row r="65" spans="1:3" x14ac:dyDescent="0.25">
      <c r="A65" s="57"/>
      <c r="C65" s="56"/>
    </row>
    <row r="66" spans="1:3" x14ac:dyDescent="0.25">
      <c r="A66" s="57"/>
      <c r="C66" s="56"/>
    </row>
    <row r="67" spans="1:3" x14ac:dyDescent="0.25">
      <c r="A67" s="58" t="s">
        <v>122</v>
      </c>
      <c r="C67" s="56"/>
    </row>
    <row r="68" spans="1:3" x14ac:dyDescent="0.25">
      <c r="A68" s="57"/>
      <c r="C68" s="56"/>
    </row>
    <row r="69" spans="1:3" x14ac:dyDescent="0.25">
      <c r="A69" s="58" t="s">
        <v>108</v>
      </c>
      <c r="C69" s="56"/>
    </row>
    <row r="70" spans="1:3" x14ac:dyDescent="0.25">
      <c r="A70" s="57" t="s">
        <v>107</v>
      </c>
      <c r="B70" s="27">
        <f>'Table-2'!B9/'Table-2'!B7</f>
        <v>0.18291959360968071</v>
      </c>
      <c r="C70" s="56"/>
    </row>
    <row r="71" spans="1:3" x14ac:dyDescent="0.25">
      <c r="A71" s="57"/>
      <c r="C71" s="56"/>
    </row>
    <row r="72" spans="1:3" x14ac:dyDescent="0.25">
      <c r="A72" s="58" t="s">
        <v>109</v>
      </c>
      <c r="C72" s="56"/>
    </row>
    <row r="73" spans="1:3" x14ac:dyDescent="0.25">
      <c r="A73" s="57" t="s">
        <v>110</v>
      </c>
      <c r="B73" s="27">
        <f>'Table-1'!B18/'Table-1'!B6</f>
        <v>3.1502940982573856E-2</v>
      </c>
      <c r="C73" s="56"/>
    </row>
    <row r="74" spans="1:3" x14ac:dyDescent="0.25">
      <c r="A74" s="57"/>
      <c r="C74" s="56"/>
    </row>
    <row r="75" spans="1:3" x14ac:dyDescent="0.25">
      <c r="A75" s="58" t="s">
        <v>111</v>
      </c>
      <c r="C75" s="56"/>
    </row>
    <row r="76" spans="1:3" x14ac:dyDescent="0.25">
      <c r="A76" s="57" t="s">
        <v>112</v>
      </c>
      <c r="B76" s="27">
        <f>'Table-1'!B29/'Table-1'!B6</f>
        <v>1.5104124700591127E-2</v>
      </c>
      <c r="C76" s="56"/>
    </row>
    <row r="77" spans="1:3" x14ac:dyDescent="0.25">
      <c r="A77" s="57"/>
      <c r="C77" s="56"/>
    </row>
    <row r="78" spans="1:3" x14ac:dyDescent="0.25">
      <c r="A78" s="57"/>
      <c r="C78" s="56"/>
    </row>
    <row r="79" spans="1:3" x14ac:dyDescent="0.25">
      <c r="A79" s="58" t="s">
        <v>113</v>
      </c>
      <c r="C79" s="56"/>
    </row>
    <row r="80" spans="1:3" x14ac:dyDescent="0.25">
      <c r="A80" s="60" t="s">
        <v>114</v>
      </c>
      <c r="B80" s="61">
        <f>'Table-1'!B29/'Table-3'!B21</f>
        <v>2.6294983294651738E-2</v>
      </c>
      <c r="C80" s="6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Table-1</vt:lpstr>
      <vt:lpstr>Table-2</vt:lpstr>
      <vt:lpstr>Table-3</vt:lpstr>
      <vt:lpstr>Table-4</vt:lpstr>
      <vt:lpstr>Table-5</vt:lpstr>
      <vt:lpstr>Table-6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Windows User</cp:lastModifiedBy>
  <dcterms:created xsi:type="dcterms:W3CDTF">2020-11-26T08:05:22Z</dcterms:created>
  <dcterms:modified xsi:type="dcterms:W3CDTF">2020-11-27T10:03:32Z</dcterms:modified>
</cp:coreProperties>
</file>