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1011"/>
  <workbookPr defaultThemeVersion="124226"/>
  <mc:AlternateContent xmlns:mc="http://schemas.openxmlformats.org/markup-compatibility/2006">
    <mc:Choice Requires="x15">
      <x15ac:absPath xmlns:x15ac="http://schemas.microsoft.com/office/spreadsheetml/2010/11/ac" url="/Users/nikkiyang/Desktop/"/>
    </mc:Choice>
  </mc:AlternateContent>
  <xr:revisionPtr revIDLastSave="0" documentId="8_{D9A091E5-FC55-F843-86C1-B5AB44CD3693}" xr6:coauthVersionLast="45" xr6:coauthVersionMax="45" xr10:uidLastSave="{00000000-0000-0000-0000-000000000000}"/>
  <bookViews>
    <workbookView xWindow="0" yWindow="460" windowWidth="23260" windowHeight="12580" activeTab="2" xr2:uid="{00000000-000D-0000-FFFF-FFFF00000000}"/>
  </bookViews>
  <sheets>
    <sheet name="Exhibit 8 Data" sheetId="1" r:id="rId1"/>
    <sheet name="Exhbits 1-7" sheetId="4" r:id="rId2"/>
    <sheet name="Questions " sheetId="5" r:id="rId3"/>
    <sheet name="Summer 20" sheetId="3" state="hidden" r:id="rId4"/>
  </sheets>
  <calcPr calcId="191029" iterate="1" iterateCount="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Y4" i="1" l="1"/>
  <c r="B33" i="4"/>
  <c r="D30" i="4"/>
  <c r="C30" i="4"/>
  <c r="B30" i="4"/>
  <c r="B29" i="4"/>
  <c r="B38" i="4" s="1"/>
  <c r="D24" i="4"/>
  <c r="C24" i="4"/>
  <c r="B24" i="4"/>
  <c r="C19" i="4"/>
  <c r="B19" i="4"/>
  <c r="C18" i="4"/>
  <c r="B18" i="4"/>
  <c r="C17" i="4"/>
  <c r="D17" i="4" s="1"/>
  <c r="B17" i="4"/>
  <c r="D18" i="4" l="1"/>
  <c r="D33" i="4"/>
  <c r="D29" i="4"/>
  <c r="D19" i="4"/>
  <c r="C33" i="4"/>
  <c r="C29" i="4"/>
  <c r="D31" i="4" l="1"/>
  <c r="D38" i="4"/>
  <c r="C31" i="4"/>
  <c r="C38" i="4"/>
  <c r="X4" i="1" l="1"/>
  <c r="W4" i="1"/>
  <c r="P38" i="1" l="1"/>
  <c r="Q36" i="1"/>
  <c r="R36" i="1"/>
  <c r="P36" i="1"/>
  <c r="P27" i="1"/>
  <c r="P25" i="1"/>
  <c r="Q17" i="1"/>
  <c r="R17" i="1" s="1"/>
  <c r="P17" i="1"/>
  <c r="P5" i="1"/>
  <c r="P22" i="1" s="1"/>
  <c r="K40" i="1"/>
  <c r="H40" i="1"/>
  <c r="E40" i="1"/>
  <c r="L38" i="1"/>
  <c r="I38" i="1"/>
  <c r="F38" i="1"/>
  <c r="L35" i="1"/>
  <c r="I35" i="1"/>
  <c r="F35" i="1"/>
  <c r="L34" i="1"/>
  <c r="I34" i="1"/>
  <c r="F34" i="1"/>
  <c r="L33" i="1"/>
  <c r="I33" i="1"/>
  <c r="F33" i="1"/>
  <c r="L32" i="1"/>
  <c r="I32" i="1"/>
  <c r="F32" i="1"/>
  <c r="L31" i="1"/>
  <c r="I31" i="1"/>
  <c r="F31" i="1"/>
  <c r="K29" i="1"/>
  <c r="L29" i="1" s="1"/>
  <c r="H29" i="1"/>
  <c r="I29" i="1" s="1"/>
  <c r="F29" i="1"/>
  <c r="E29" i="1"/>
  <c r="L28" i="1"/>
  <c r="I28" i="1"/>
  <c r="F28" i="1"/>
  <c r="L27" i="1"/>
  <c r="I27" i="1"/>
  <c r="F27" i="1"/>
  <c r="L26" i="1"/>
  <c r="I26" i="1"/>
  <c r="F26" i="1"/>
  <c r="L25" i="1"/>
  <c r="I25" i="1"/>
  <c r="F25" i="1"/>
  <c r="L24" i="1"/>
  <c r="I24" i="1"/>
  <c r="F24" i="1"/>
  <c r="L22" i="1"/>
  <c r="I22" i="1"/>
  <c r="F22" i="1"/>
  <c r="L11" i="1"/>
  <c r="I11" i="1"/>
  <c r="F11" i="1"/>
  <c r="L10" i="1"/>
  <c r="I10" i="1"/>
  <c r="F10" i="1"/>
  <c r="L9" i="1"/>
  <c r="I9" i="1"/>
  <c r="F9" i="1"/>
  <c r="K7" i="1"/>
  <c r="K13" i="1" s="1"/>
  <c r="K15" i="1" s="1"/>
  <c r="K18" i="1" s="1"/>
  <c r="H7" i="1"/>
  <c r="H13" i="1" s="1"/>
  <c r="H15" i="1" s="1"/>
  <c r="H18" i="1" s="1"/>
  <c r="E7" i="1"/>
  <c r="E13" i="1" s="1"/>
  <c r="E15" i="1" s="1"/>
  <c r="E18" i="1" s="1"/>
  <c r="L6" i="1"/>
  <c r="I6" i="1"/>
  <c r="F6" i="1"/>
  <c r="P28" i="1" l="1"/>
  <c r="P6" i="1"/>
  <c r="P9" i="1"/>
  <c r="P35" i="1"/>
  <c r="P32" i="1"/>
  <c r="P11" i="1"/>
  <c r="P26" i="1"/>
  <c r="P33" i="1"/>
  <c r="Q5" i="1"/>
  <c r="P10" i="1"/>
  <c r="P31" i="1"/>
  <c r="P24" i="1"/>
  <c r="P34" i="1"/>
  <c r="P13" i="1" l="1"/>
  <c r="P14" i="1" s="1"/>
  <c r="P15" i="1" s="1"/>
  <c r="P18" i="1" s="1"/>
  <c r="P39" i="1" s="1"/>
  <c r="Q22" i="1"/>
  <c r="Q26" i="1"/>
  <c r="R5" i="1"/>
  <c r="Q38" i="1"/>
  <c r="Q31" i="1"/>
  <c r="Q10" i="1"/>
  <c r="Q33" i="1"/>
  <c r="Q35" i="1"/>
  <c r="Q25" i="1"/>
  <c r="Q32" i="1"/>
  <c r="Q11" i="1"/>
  <c r="Q27" i="1"/>
  <c r="Q34" i="1"/>
  <c r="Q24" i="1"/>
  <c r="Q28" i="1"/>
  <c r="Q9" i="1"/>
  <c r="Q6" i="1"/>
  <c r="Z4" i="1" l="1"/>
  <c r="Q13" i="1"/>
  <c r="Q14" i="1" s="1"/>
  <c r="Q15" i="1" s="1"/>
  <c r="AA4" i="1" s="1"/>
  <c r="R31" i="1"/>
  <c r="R10" i="1"/>
  <c r="R26" i="1"/>
  <c r="R22" i="1"/>
  <c r="R28" i="1"/>
  <c r="R9" i="1"/>
  <c r="R25" i="1"/>
  <c r="R32" i="1"/>
  <c r="R11" i="1"/>
  <c r="R34" i="1"/>
  <c r="R33" i="1"/>
  <c r="R35" i="1"/>
  <c r="R38" i="1"/>
  <c r="R27" i="1"/>
  <c r="R6" i="1"/>
  <c r="R24" i="1"/>
  <c r="Q18" i="1" l="1"/>
  <c r="Q39" i="1" s="1"/>
  <c r="R13" i="1"/>
  <c r="R14" i="1" s="1"/>
  <c r="R15" i="1" s="1"/>
  <c r="R18" i="1" s="1"/>
  <c r="R39" i="1" l="1"/>
  <c r="AB4" i="1"/>
  <c r="H4" i="4"/>
  <c r="I4" i="4"/>
  <c r="B20" i="4"/>
  <c r="C20" i="4"/>
  <c r="D20" i="4"/>
  <c r="B21" i="4"/>
  <c r="C21" i="4"/>
  <c r="D21" i="4"/>
  <c r="B22" i="4"/>
  <c r="C22" i="4"/>
  <c r="D22" i="4"/>
  <c r="B23" i="4"/>
  <c r="C23" i="4"/>
  <c r="D23" i="4"/>
  <c r="B25" i="4"/>
  <c r="C25" i="4"/>
  <c r="D25" i="4"/>
  <c r="B28" i="4"/>
  <c r="C28" i="4"/>
  <c r="D28" i="4"/>
  <c r="B31" i="4"/>
  <c r="B34" i="4"/>
  <c r="C34" i="4"/>
  <c r="D34" i="4"/>
  <c r="B35" i="4"/>
  <c r="C35" i="4"/>
  <c r="D35" i="4"/>
  <c r="B36" i="4"/>
  <c r="C36" i="4"/>
  <c r="D36" i="4"/>
  <c r="B39" i="4"/>
  <c r="C39" i="4"/>
  <c r="D39" i="4"/>
  <c r="B40" i="4"/>
  <c r="C40" i="4"/>
  <c r="D40" i="4"/>
  <c r="P12" i="1"/>
  <c r="Q12" i="1"/>
  <c r="R12" i="1"/>
  <c r="W20" i="1"/>
  <c r="X20" i="1"/>
  <c r="P23" i="1"/>
  <c r="Q23" i="1"/>
  <c r="R23" i="1"/>
  <c r="P29" i="1"/>
  <c r="Q29" i="1"/>
  <c r="R29" i="1"/>
  <c r="W30" i="1"/>
  <c r="X30" i="1"/>
  <c r="P37" i="1"/>
  <c r="Q37" i="1"/>
  <c r="R37" i="1"/>
  <c r="P40" i="1"/>
  <c r="Q40" i="1"/>
  <c r="R40" i="1"/>
  <c r="P42" i="1"/>
  <c r="Q42" i="1"/>
  <c r="R42" i="1"/>
  <c r="P43" i="1"/>
  <c r="Q43" i="1"/>
  <c r="R43" i="1"/>
  <c r="P44" i="1"/>
  <c r="Q44" i="1"/>
  <c r="R44" i="1"/>
</calcChain>
</file>

<file path=xl/sharedStrings.xml><?xml version="1.0" encoding="utf-8"?>
<sst xmlns="http://schemas.openxmlformats.org/spreadsheetml/2006/main" count="111" uniqueCount="85">
  <si>
    <t>Fiscal Year Ended February 28</t>
  </si>
  <si>
    <t>Assumptions</t>
  </si>
  <si>
    <t>Forecast</t>
  </si>
  <si>
    <t>Income Statement</t>
  </si>
  <si>
    <t>2002–2004</t>
  </si>
  <si>
    <t>Turnover</t>
  </si>
  <si>
    <t>Growth</t>
  </si>
  <si>
    <t>Cost of sales</t>
  </si>
  <si>
    <t>% sales</t>
  </si>
  <si>
    <t>Gross profit</t>
  </si>
  <si>
    <t>Operating expenses</t>
  </si>
  <si>
    <t>–excluding exceptional costs</t>
  </si>
  <si>
    <t>–exceptional costs</t>
  </si>
  <si>
    <t>Restructuring costs</t>
  </si>
  <si>
    <t>Net interest expense</t>
  </si>
  <si>
    <t>Profit before tax (PBT)</t>
  </si>
  <si>
    <t>Tax expense</t>
  </si>
  <si>
    <t>% of PBT</t>
  </si>
  <si>
    <t>Profit/(loss) after tax</t>
  </si>
  <si>
    <t>Ordinary dividends</t>
  </si>
  <si>
    <t>Constant</t>
  </si>
  <si>
    <t>Profit/(loss) retained</t>
  </si>
  <si>
    <t>Balance Sheet</t>
  </si>
  <si>
    <t>Cash</t>
  </si>
  <si>
    <t>Excess Cash (Plug)</t>
  </si>
  <si>
    <t>Plug</t>
  </si>
  <si>
    <t>Accounts receivable</t>
  </si>
  <si>
    <t>Inventories</t>
  </si>
  <si>
    <t>Other current assets</t>
  </si>
  <si>
    <t>Net fixed assets</t>
  </si>
  <si>
    <t>Other assets</t>
  </si>
  <si>
    <t xml:space="preserve">  Total assets</t>
  </si>
  <si>
    <t>Accounts payable</t>
  </si>
  <si>
    <t>Taxes payable</t>
  </si>
  <si>
    <t>Accruals</t>
  </si>
  <si>
    <t>Overdrafts</t>
  </si>
  <si>
    <t>Other current liabilities</t>
  </si>
  <si>
    <t>Long-term liabilities</t>
  </si>
  <si>
    <t>Fixed</t>
  </si>
  <si>
    <t>EFN (Plug)</t>
  </si>
  <si>
    <t>Other liabilities</t>
  </si>
  <si>
    <t>Shareholders' equity</t>
  </si>
  <si>
    <t xml:space="preserve">  Total liabs. &amp; equity</t>
  </si>
  <si>
    <t>Trial assets</t>
  </si>
  <si>
    <t xml:space="preserve"> </t>
  </si>
  <si>
    <t>Trial liabs. &amp; equity</t>
  </si>
  <si>
    <t>Trial plug</t>
  </si>
  <si>
    <t>% of Debt, EFN and Excess Cash</t>
  </si>
  <si>
    <t>Summer 20</t>
  </si>
  <si>
    <t>Spring 21</t>
  </si>
  <si>
    <t>Ratios</t>
  </si>
  <si>
    <t>Payout Ratio</t>
  </si>
  <si>
    <t>Input Data</t>
  </si>
  <si>
    <t>Sales</t>
  </si>
  <si>
    <t>Cogs/Sales ratio</t>
  </si>
  <si>
    <t>Debt</t>
  </si>
  <si>
    <t>Excess Cash</t>
  </si>
  <si>
    <t>COGS/Sales</t>
  </si>
  <si>
    <t>Operating Expenses/Sales</t>
  </si>
  <si>
    <t>Interest Rate</t>
  </si>
  <si>
    <t>Tax Rate</t>
  </si>
  <si>
    <t>Dividends (Thousand Pounds)</t>
  </si>
  <si>
    <t>Curr.Assets/Sales</t>
  </si>
  <si>
    <t>Curr.Liabs/Sales</t>
  </si>
  <si>
    <t>Fixed Assets</t>
  </si>
  <si>
    <t>Starting Equity</t>
  </si>
  <si>
    <t>Growth Rate</t>
  </si>
  <si>
    <t xml:space="preserve">Income Statement </t>
  </si>
  <si>
    <t>COGS</t>
  </si>
  <si>
    <t>Operating Expenses</t>
  </si>
  <si>
    <t>Interest Expense (income)</t>
  </si>
  <si>
    <t>Profit before Tax</t>
  </si>
  <si>
    <t xml:space="preserve">Tax </t>
  </si>
  <si>
    <t>Profit after tax</t>
  </si>
  <si>
    <t>Dividends</t>
  </si>
  <si>
    <t>Earnings Retained</t>
  </si>
  <si>
    <t>Current Assets</t>
  </si>
  <si>
    <t xml:space="preserve">Fixed Assets </t>
  </si>
  <si>
    <t>Total Assets</t>
  </si>
  <si>
    <t>Current Liabilities</t>
  </si>
  <si>
    <t>Equity</t>
  </si>
  <si>
    <t>Total Liab. &amp; Net worth</t>
  </si>
  <si>
    <t xml:space="preserve">Trial Assets </t>
  </si>
  <si>
    <t>Trial Liabilities &amp; Equity</t>
  </si>
  <si>
    <t>COGS/Sales Ratio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</si>
</sst>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0.0_);\(#,##0.0\)"/>
    <numFmt numFmtId="165" formatCode="0.0%"/>
    <numFmt numFmtId="166" formatCode="_(* #,##0.0_);_(* \(#,##0.0\);_(* &quot;-&quot;??_);_(@_)"/>
    <numFmt numFmtId="167" formatCode="_(&quot;$&quot;* #,##0_);_(&quot;$&quot;* \(#,##0\);_(&quot;$&quot;* &quot;-&quot;??_);_(@_)"/>
  </numFmts>
  <fonts count="13" x14ac:knownFonts="1">
    <font>
      <sz val="11"/>
      <color theme="1"/>
      <name val="Calibri"/>
      <family val="2"/>
      <scheme val="minor"/>
    </font>
    <font>
      <sz val="12"/>
      <color theme="1"/>
      <name val="Calibri"/>
      <family val="2"/>
      <scheme val="minor"/>
    </font>
    <font>
      <sz val="11"/>
      <color theme="1"/>
      <name val="Calibri"/>
      <family val="2"/>
      <scheme val="minor"/>
    </font>
    <font>
      <b/>
      <sz val="12"/>
      <name val="Times New Roman"/>
      <family val="1"/>
    </font>
    <font>
      <sz val="12"/>
      <name val="Times New Roman"/>
      <family val="1"/>
    </font>
    <font>
      <b/>
      <u/>
      <sz val="12"/>
      <color indexed="18"/>
      <name val="Times New Roman"/>
      <family val="1"/>
    </font>
    <font>
      <sz val="12"/>
      <color indexed="18"/>
      <name val="Times New Roman"/>
      <family val="1"/>
    </font>
    <font>
      <u/>
      <sz val="12"/>
      <name val="Times New Roman"/>
      <family val="1"/>
    </font>
    <font>
      <b/>
      <sz val="12"/>
      <color indexed="18"/>
      <name val="Times New Roman"/>
      <family val="1"/>
    </font>
    <font>
      <sz val="10"/>
      <name val="Arial"/>
      <family val="2"/>
    </font>
    <font>
      <sz val="11"/>
      <color theme="0"/>
      <name val="Calibri"/>
      <family val="2"/>
      <scheme val="minor"/>
    </font>
    <font>
      <sz val="12"/>
      <color theme="0"/>
      <name val="Times New Roman"/>
      <family val="1"/>
    </font>
    <font>
      <u/>
      <sz val="12"/>
      <color theme="1"/>
      <name val="Calibri"/>
      <family val="2"/>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4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double">
        <color indexed="8"/>
      </left>
      <right/>
      <top style="double">
        <color indexed="8"/>
      </top>
      <bottom/>
      <diagonal/>
    </border>
    <border>
      <left style="medium">
        <color indexed="64"/>
      </left>
      <right/>
      <top/>
      <bottom/>
      <diagonal/>
    </border>
    <border>
      <left/>
      <right style="medium">
        <color indexed="64"/>
      </right>
      <top/>
      <bottom/>
      <diagonal/>
    </border>
    <border>
      <left style="double">
        <color indexed="8"/>
      </left>
      <right/>
      <top/>
      <bottom/>
      <diagonal/>
    </border>
    <border>
      <left/>
      <right/>
      <top/>
      <bottom style="thin">
        <color indexed="8"/>
      </bottom>
      <diagonal/>
    </border>
    <border>
      <left/>
      <right style="medium">
        <color indexed="64"/>
      </right>
      <top/>
      <bottom style="thin">
        <color indexed="8"/>
      </bottom>
      <diagonal/>
    </border>
    <border>
      <left style="double">
        <color indexed="8"/>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top/>
      <bottom style="double">
        <color indexed="8"/>
      </bottom>
      <diagonal/>
    </border>
    <border>
      <left/>
      <right style="medium">
        <color indexed="64"/>
      </right>
      <top/>
      <bottom style="double">
        <color indexed="8"/>
      </bottom>
      <diagonal/>
    </border>
    <border>
      <left style="double">
        <color indexed="8"/>
      </left>
      <right/>
      <top/>
      <bottom style="double">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8"/>
      </left>
      <right/>
      <top/>
      <bottom style="double">
        <color indexed="8"/>
      </bottom>
      <diagonal/>
    </border>
    <border>
      <left style="double">
        <color indexed="8"/>
      </left>
      <right style="medium">
        <color indexed="8"/>
      </right>
      <top/>
      <bottom/>
      <diagonal/>
    </border>
    <border>
      <left style="double">
        <color indexed="8"/>
      </left>
      <right style="medium">
        <color indexed="8"/>
      </right>
      <top/>
      <bottom style="double">
        <color indexed="64"/>
      </bottom>
      <diagonal/>
    </border>
    <border>
      <left style="double">
        <color indexed="8"/>
      </left>
      <right/>
      <top style="thin">
        <color indexed="64"/>
      </top>
      <bottom/>
      <diagonal/>
    </border>
    <border>
      <left style="medium">
        <color indexed="8"/>
      </left>
      <right style="medium">
        <color indexed="8"/>
      </right>
      <top style="thin">
        <color indexed="64"/>
      </top>
      <bottom/>
      <diagonal/>
    </border>
    <border>
      <left style="medium">
        <color indexed="8"/>
      </left>
      <right style="medium">
        <color indexed="8"/>
      </right>
      <top/>
      <bottom/>
      <diagonal/>
    </border>
    <border>
      <left style="medium">
        <color indexed="8"/>
      </left>
      <right style="medium">
        <color indexed="64"/>
      </right>
      <top/>
      <bottom/>
      <diagonal/>
    </border>
    <border>
      <left style="medium">
        <color indexed="64"/>
      </left>
      <right style="medium">
        <color indexed="64"/>
      </right>
      <top/>
      <bottom/>
      <diagonal/>
    </border>
    <border>
      <left/>
      <right style="medium">
        <color indexed="64"/>
      </right>
      <top/>
      <bottom style="medium">
        <color indexed="8"/>
      </bottom>
      <diagonal/>
    </border>
    <border>
      <left/>
      <right/>
      <top/>
      <bottom style="medium">
        <color indexed="8"/>
      </bottom>
      <diagonal/>
    </border>
    <border>
      <left style="double">
        <color indexed="8"/>
      </left>
      <right/>
      <top style="double">
        <color indexed="64"/>
      </top>
      <bottom style="medium">
        <color indexed="64"/>
      </bottom>
      <diagonal/>
    </border>
    <border>
      <left/>
      <right/>
      <top style="double">
        <color indexed="8"/>
      </top>
      <bottom/>
      <diagonal/>
    </border>
    <border>
      <left style="medium">
        <color indexed="64"/>
      </left>
      <right/>
      <top/>
      <bottom style="thin">
        <color indexed="64"/>
      </bottom>
      <diagonal/>
    </border>
    <border>
      <left style="medium">
        <color indexed="64"/>
      </left>
      <right style="medium">
        <color indexed="8"/>
      </right>
      <top style="thin">
        <color indexed="64"/>
      </top>
      <bottom/>
      <diagonal/>
    </border>
    <border>
      <left style="medium">
        <color indexed="8"/>
      </left>
      <right style="medium">
        <color indexed="64"/>
      </right>
      <top style="thin">
        <color indexed="64"/>
      </top>
      <bottom/>
      <diagonal/>
    </border>
    <border>
      <left style="medium">
        <color indexed="64"/>
      </left>
      <right style="medium">
        <color indexed="8"/>
      </right>
      <top/>
      <bottom/>
      <diagonal/>
    </border>
    <border>
      <left style="double">
        <color indexed="8"/>
      </left>
      <right style="medium">
        <color indexed="64"/>
      </right>
      <top/>
      <bottom/>
      <diagonal/>
    </border>
    <border>
      <left style="medium">
        <color indexed="64"/>
      </left>
      <right style="medium">
        <color indexed="8"/>
      </right>
      <top/>
      <bottom style="double">
        <color indexed="64"/>
      </bottom>
      <diagonal/>
    </border>
    <border>
      <left style="double">
        <color indexed="8"/>
      </left>
      <right style="medium">
        <color indexed="64"/>
      </right>
      <top/>
      <bottom style="double">
        <color indexed="64"/>
      </bottom>
      <diagonal/>
    </border>
    <border>
      <left style="double">
        <color indexed="8"/>
      </left>
      <right style="medium">
        <color indexed="64"/>
      </right>
      <top/>
      <bottom style="thin">
        <color indexed="64"/>
      </bottom>
      <diagonal/>
    </border>
    <border>
      <left style="medium">
        <color indexed="64"/>
      </left>
      <right/>
      <top style="thin">
        <color indexed="64"/>
      </top>
      <bottom/>
      <diagonal/>
    </border>
    <border>
      <left style="double">
        <color indexed="8"/>
      </left>
      <right style="medium">
        <color indexed="64"/>
      </right>
      <top style="thin">
        <color indexed="64"/>
      </top>
      <bottom/>
      <diagonal/>
    </border>
    <border>
      <left style="medium">
        <color indexed="64"/>
      </left>
      <right/>
      <top/>
      <bottom style="medium">
        <color indexed="8"/>
      </bottom>
      <diagonal/>
    </border>
    <border>
      <left style="medium">
        <color indexed="64"/>
      </left>
      <right/>
      <top/>
      <bottom style="double">
        <color indexed="64"/>
      </bottom>
      <diagonal/>
    </border>
    <border>
      <left style="medium">
        <color indexed="64"/>
      </left>
      <right/>
      <top style="double">
        <color indexed="64"/>
      </top>
      <bottom style="medium">
        <color indexed="64"/>
      </bottom>
      <diagonal/>
    </border>
    <border>
      <left style="double">
        <color indexed="8"/>
      </left>
      <right style="medium">
        <color indexed="64"/>
      </right>
      <top style="double">
        <color indexed="64"/>
      </top>
      <bottom style="medium">
        <color indexed="64"/>
      </bottom>
      <diagonal/>
    </border>
  </borders>
  <cellStyleXfs count="8">
    <xf numFmtId="0" fontId="0" fillId="0" borderId="0"/>
    <xf numFmtId="43" fontId="2" fillId="0" borderId="0" applyFont="0" applyFill="0" applyBorder="0" applyAlignment="0" applyProtection="0"/>
    <xf numFmtId="0" fontId="9" fillId="0" borderId="0"/>
    <xf numFmtId="9" fontId="2" fillId="0" borderId="0" applyFont="0" applyFill="0" applyBorder="0" applyAlignment="0" applyProtection="0"/>
    <xf numFmtId="0" fontId="1" fillId="0" borderId="0"/>
    <xf numFmtId="9"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cellStyleXfs>
  <cellXfs count="156">
    <xf numFmtId="0" fontId="0" fillId="0" borderId="0" xfId="0"/>
    <xf numFmtId="0" fontId="3" fillId="0" borderId="0" xfId="0" applyFont="1" applyAlignment="1">
      <alignment horizontal="left"/>
    </xf>
    <xf numFmtId="0" fontId="4" fillId="0" borderId="0" xfId="0" applyFont="1"/>
    <xf numFmtId="0" fontId="4" fillId="0" borderId="0" xfId="0" applyFont="1" applyAlignment="1">
      <alignment horizontal="centerContinuous"/>
    </xf>
    <xf numFmtId="0" fontId="4" fillId="0" borderId="0" xfId="0" applyFont="1" applyAlignment="1" applyProtection="1">
      <alignment horizontal="centerContinuous"/>
    </xf>
    <xf numFmtId="0" fontId="4" fillId="0" borderId="1" xfId="0" applyFont="1" applyBorder="1"/>
    <xf numFmtId="0" fontId="4" fillId="0" borderId="2" xfId="0" applyFont="1" applyBorder="1"/>
    <xf numFmtId="0" fontId="3" fillId="0" borderId="2" xfId="0" applyFont="1" applyBorder="1" applyAlignment="1" applyProtection="1">
      <alignment horizontal="centerContinuous"/>
    </xf>
    <xf numFmtId="0" fontId="3" fillId="0" borderId="2" xfId="0" applyFont="1" applyBorder="1" applyAlignment="1">
      <alignment horizontal="centerContinuous"/>
    </xf>
    <xf numFmtId="0" fontId="4" fillId="0" borderId="3" xfId="0" applyFont="1" applyBorder="1" applyAlignment="1">
      <alignment horizontal="centerContinuous"/>
    </xf>
    <xf numFmtId="0" fontId="5" fillId="0" borderId="4" xfId="0" applyFont="1" applyBorder="1" applyAlignment="1" applyProtection="1">
      <alignment horizontal="centerContinuous"/>
    </xf>
    <xf numFmtId="0" fontId="3" fillId="0" borderId="2" xfId="0" applyFont="1" applyBorder="1"/>
    <xf numFmtId="0" fontId="4" fillId="0" borderId="3" xfId="0" applyFont="1" applyBorder="1"/>
    <xf numFmtId="0" fontId="4" fillId="0" borderId="5" xfId="0" applyFont="1" applyBorder="1"/>
    <xf numFmtId="0" fontId="4" fillId="0" borderId="0" xfId="0" applyFont="1" applyBorder="1"/>
    <xf numFmtId="0" fontId="3" fillId="0" borderId="0" xfId="0" applyFont="1" applyBorder="1"/>
    <xf numFmtId="0" fontId="4" fillId="0" borderId="6" xfId="0" applyFont="1" applyBorder="1"/>
    <xf numFmtId="0" fontId="6" fillId="0" borderId="7" xfId="0" applyFont="1" applyBorder="1"/>
    <xf numFmtId="0" fontId="7" fillId="0" borderId="5" xfId="0" applyFont="1" applyBorder="1"/>
    <xf numFmtId="0" fontId="3" fillId="0" borderId="8" xfId="0" applyFont="1" applyBorder="1"/>
    <xf numFmtId="0" fontId="4" fillId="0" borderId="9" xfId="0" applyFont="1" applyBorder="1"/>
    <xf numFmtId="0" fontId="3" fillId="0" borderId="11" xfId="0" applyFont="1" applyBorder="1" applyAlignment="1" applyProtection="1">
      <alignment horizontal="right"/>
    </xf>
    <xf numFmtId="0" fontId="3" fillId="0" borderId="12" xfId="0" applyFont="1" applyBorder="1" applyAlignment="1" applyProtection="1">
      <alignment horizontal="right"/>
    </xf>
    <xf numFmtId="0" fontId="4" fillId="0" borderId="5" xfId="0" applyFont="1" applyBorder="1" applyAlignment="1" applyProtection="1">
      <alignment horizontal="left"/>
    </xf>
    <xf numFmtId="164" fontId="4" fillId="0" borderId="0" xfId="0" applyNumberFormat="1" applyFont="1" applyBorder="1" applyProtection="1"/>
    <xf numFmtId="165" fontId="4" fillId="0" borderId="0" xfId="0" applyNumberFormat="1" applyFont="1" applyBorder="1" applyProtection="1"/>
    <xf numFmtId="0" fontId="6" fillId="0" borderId="7" xfId="0" applyFont="1" applyBorder="1" applyAlignment="1" applyProtection="1">
      <alignment horizontal="left"/>
    </xf>
    <xf numFmtId="164" fontId="4" fillId="0" borderId="5" xfId="1" applyNumberFormat="1" applyFont="1" applyBorder="1" applyProtection="1"/>
    <xf numFmtId="164" fontId="4" fillId="0" borderId="0" xfId="1" applyNumberFormat="1" applyFont="1" applyBorder="1" applyProtection="1"/>
    <xf numFmtId="164" fontId="4" fillId="0" borderId="6" xfId="1" applyNumberFormat="1" applyFont="1" applyBorder="1" applyProtection="1"/>
    <xf numFmtId="164" fontId="3" fillId="0" borderId="0" xfId="0" applyNumberFormat="1" applyFont="1" applyBorder="1" applyProtection="1"/>
    <xf numFmtId="165" fontId="3" fillId="0" borderId="0" xfId="0" applyNumberFormat="1" applyFont="1" applyBorder="1" applyProtection="1"/>
    <xf numFmtId="164" fontId="3" fillId="0" borderId="5" xfId="1" applyNumberFormat="1" applyFont="1" applyBorder="1" applyProtection="1"/>
    <xf numFmtId="164" fontId="3" fillId="0" borderId="0" xfId="1" applyNumberFormat="1" applyFont="1" applyBorder="1" applyProtection="1"/>
    <xf numFmtId="0" fontId="4" fillId="0" borderId="5" xfId="0" applyFont="1" applyBorder="1" applyAlignment="1" applyProtection="1">
      <alignment horizontal="left" indent="1"/>
    </xf>
    <xf numFmtId="164" fontId="4" fillId="0" borderId="13" xfId="1" applyNumberFormat="1" applyFont="1" applyBorder="1" applyProtection="1"/>
    <xf numFmtId="165" fontId="4" fillId="0" borderId="13" xfId="0" applyNumberFormat="1" applyFont="1" applyBorder="1" applyProtection="1"/>
    <xf numFmtId="0" fontId="4" fillId="0" borderId="13" xfId="0" applyFont="1" applyBorder="1"/>
    <xf numFmtId="164" fontId="4" fillId="0" borderId="13" xfId="0" applyNumberFormat="1" applyFont="1" applyBorder="1" applyProtection="1"/>
    <xf numFmtId="0" fontId="4" fillId="0" borderId="14" xfId="0" applyFont="1" applyBorder="1"/>
    <xf numFmtId="164" fontId="4" fillId="0" borderId="15" xfId="1" applyNumberFormat="1" applyFont="1" applyBorder="1" applyProtection="1"/>
    <xf numFmtId="164" fontId="4" fillId="0" borderId="8" xfId="1" applyNumberFormat="1" applyFont="1" applyBorder="1" applyProtection="1"/>
    <xf numFmtId="165" fontId="4" fillId="0" borderId="8" xfId="0" applyNumberFormat="1" applyFont="1" applyBorder="1" applyProtection="1"/>
    <xf numFmtId="0" fontId="4" fillId="0" borderId="8" xfId="0" applyFont="1" applyBorder="1"/>
    <xf numFmtId="164" fontId="4" fillId="0" borderId="8" xfId="0" applyNumberFormat="1" applyFont="1" applyBorder="1" applyProtection="1"/>
    <xf numFmtId="164" fontId="4" fillId="0" borderId="10" xfId="1" applyNumberFormat="1" applyFont="1" applyBorder="1" applyProtection="1"/>
    <xf numFmtId="0" fontId="4" fillId="0" borderId="16" xfId="0" applyFont="1" applyBorder="1"/>
    <xf numFmtId="0" fontId="4" fillId="0" borderId="17" xfId="0" applyFont="1" applyBorder="1"/>
    <xf numFmtId="37" fontId="4" fillId="0" borderId="17" xfId="0" applyNumberFormat="1" applyFont="1" applyBorder="1" applyProtection="1"/>
    <xf numFmtId="165" fontId="4" fillId="0" borderId="17" xfId="0" applyNumberFormat="1" applyFont="1" applyBorder="1" applyProtection="1"/>
    <xf numFmtId="0" fontId="4" fillId="0" borderId="18" xfId="0" applyFont="1" applyBorder="1"/>
    <xf numFmtId="37" fontId="4" fillId="0" borderId="5" xfId="0" applyNumberFormat="1" applyFont="1" applyBorder="1" applyProtection="1"/>
    <xf numFmtId="37" fontId="4" fillId="0" borderId="0" xfId="0" applyNumberFormat="1" applyFont="1" applyBorder="1" applyProtection="1"/>
    <xf numFmtId="37" fontId="4" fillId="0" borderId="6" xfId="0" applyNumberFormat="1" applyFont="1" applyBorder="1" applyProtection="1"/>
    <xf numFmtId="37" fontId="4" fillId="0" borderId="2" xfId="0" applyNumberFormat="1" applyFont="1" applyBorder="1" applyProtection="1"/>
    <xf numFmtId="165" fontId="4" fillId="0" borderId="2" xfId="0" applyNumberFormat="1" applyFont="1" applyBorder="1" applyProtection="1"/>
    <xf numFmtId="0" fontId="4" fillId="3" borderId="5" xfId="0" applyFont="1" applyFill="1" applyBorder="1" applyAlignment="1" applyProtection="1">
      <alignment horizontal="left"/>
    </xf>
    <xf numFmtId="0" fontId="4" fillId="2" borderId="5" xfId="0" applyFont="1" applyFill="1" applyBorder="1" applyAlignment="1" applyProtection="1">
      <alignment horizontal="left"/>
    </xf>
    <xf numFmtId="0" fontId="4" fillId="0" borderId="16" xfId="0" applyFont="1" applyBorder="1" applyAlignment="1" applyProtection="1">
      <alignment horizontal="left"/>
    </xf>
    <xf numFmtId="164" fontId="3" fillId="0" borderId="17" xfId="0" applyNumberFormat="1" applyFont="1" applyBorder="1" applyProtection="1"/>
    <xf numFmtId="165" fontId="3" fillId="0" borderId="17" xfId="0" applyNumberFormat="1" applyFont="1" applyBorder="1" applyProtection="1"/>
    <xf numFmtId="0" fontId="3" fillId="0" borderId="17" xfId="0" applyFont="1" applyBorder="1"/>
    <xf numFmtId="0" fontId="6" fillId="0" borderId="19" xfId="0" applyFont="1" applyBorder="1"/>
    <xf numFmtId="164" fontId="4" fillId="0" borderId="0" xfId="0" applyNumberFormat="1" applyFont="1" applyProtection="1"/>
    <xf numFmtId="37" fontId="4" fillId="0" borderId="0" xfId="0" applyNumberFormat="1" applyFont="1" applyProtection="1"/>
    <xf numFmtId="165" fontId="4" fillId="0" borderId="0" xfId="0" applyNumberFormat="1" applyFont="1" applyProtection="1"/>
    <xf numFmtId="166" fontId="4" fillId="0" borderId="0" xfId="1" applyNumberFormat="1" applyFont="1" applyProtection="1"/>
    <xf numFmtId="0" fontId="4" fillId="0" borderId="1" xfId="0" applyFont="1" applyBorder="1" applyAlignment="1" applyProtection="1">
      <alignment horizontal="left"/>
    </xf>
    <xf numFmtId="164" fontId="4" fillId="0" borderId="2" xfId="1" applyNumberFormat="1" applyFont="1" applyBorder="1" applyProtection="1"/>
    <xf numFmtId="165" fontId="4" fillId="0" borderId="0" xfId="0" applyNumberFormat="1" applyFont="1"/>
    <xf numFmtId="164" fontId="4" fillId="0" borderId="17" xfId="1" applyNumberFormat="1" applyFont="1" applyBorder="1" applyProtection="1"/>
    <xf numFmtId="164" fontId="4" fillId="0" borderId="20" xfId="1" applyNumberFormat="1" applyFont="1" applyBorder="1" applyProtection="1"/>
    <xf numFmtId="164" fontId="3" fillId="0" borderId="20" xfId="1" applyNumberFormat="1" applyFont="1" applyBorder="1" applyProtection="1"/>
    <xf numFmtId="164" fontId="4" fillId="0" borderId="21" xfId="1" applyNumberFormat="1" applyFont="1" applyBorder="1" applyProtection="1"/>
    <xf numFmtId="164" fontId="4" fillId="0" borderId="22" xfId="1" applyNumberFormat="1" applyFont="1" applyBorder="1" applyProtection="1"/>
    <xf numFmtId="164" fontId="4" fillId="0" borderId="23" xfId="1" applyNumberFormat="1" applyFont="1" applyBorder="1" applyProtection="1"/>
    <xf numFmtId="164" fontId="4" fillId="0" borderId="24" xfId="1" applyNumberFormat="1" applyFont="1" applyBorder="1" applyProtection="1"/>
    <xf numFmtId="164" fontId="3" fillId="0" borderId="24" xfId="1" applyNumberFormat="1" applyFont="1" applyBorder="1" applyProtection="1"/>
    <xf numFmtId="164" fontId="3" fillId="0" borderId="25" xfId="1" applyNumberFormat="1" applyFont="1" applyBorder="1" applyProtection="1"/>
    <xf numFmtId="37" fontId="4" fillId="0" borderId="26" xfId="0" applyNumberFormat="1" applyFont="1" applyBorder="1" applyProtection="1"/>
    <xf numFmtId="37" fontId="4" fillId="0" borderId="27" xfId="0" applyNumberFormat="1" applyFont="1" applyBorder="1" applyProtection="1"/>
    <xf numFmtId="37" fontId="4" fillId="0" borderId="28" xfId="0" applyNumberFormat="1" applyFont="1" applyBorder="1" applyProtection="1"/>
    <xf numFmtId="164" fontId="3" fillId="0" borderId="29" xfId="1" applyNumberFormat="1" applyFont="1" applyBorder="1" applyProtection="1"/>
    <xf numFmtId="0" fontId="10" fillId="0" borderId="0" xfId="0" applyFont="1"/>
    <xf numFmtId="0" fontId="11" fillId="0" borderId="0" xfId="0" applyFont="1"/>
    <xf numFmtId="164" fontId="4" fillId="3" borderId="5" xfId="1" applyNumberFormat="1" applyFont="1" applyFill="1" applyBorder="1" applyProtection="1"/>
    <xf numFmtId="0" fontId="1" fillId="0" borderId="0" xfId="4"/>
    <xf numFmtId="9" fontId="1" fillId="0" borderId="0" xfId="4" applyNumberFormat="1"/>
    <xf numFmtId="0" fontId="12" fillId="0" borderId="1" xfId="4" applyFont="1" applyBorder="1"/>
    <xf numFmtId="0" fontId="12" fillId="0" borderId="2" xfId="4" applyFont="1" applyBorder="1"/>
    <xf numFmtId="0" fontId="1" fillId="0" borderId="2" xfId="4" applyBorder="1"/>
    <xf numFmtId="0" fontId="1" fillId="0" borderId="3" xfId="4" applyBorder="1"/>
    <xf numFmtId="0" fontId="1" fillId="0" borderId="5" xfId="4" applyBorder="1"/>
    <xf numFmtId="0" fontId="1" fillId="0" borderId="6" xfId="4" applyBorder="1"/>
    <xf numFmtId="167" fontId="0" fillId="0" borderId="0" xfId="6" applyNumberFormat="1" applyFont="1" applyBorder="1"/>
    <xf numFmtId="167" fontId="0" fillId="0" borderId="6" xfId="6" applyNumberFormat="1" applyFont="1" applyBorder="1"/>
    <xf numFmtId="0" fontId="1" fillId="0" borderId="16" xfId="4" applyBorder="1"/>
    <xf numFmtId="167" fontId="0" fillId="0" borderId="17" xfId="6" applyNumberFormat="1" applyFont="1" applyBorder="1"/>
    <xf numFmtId="167" fontId="0" fillId="0" borderId="18" xfId="6" applyNumberFormat="1" applyFont="1" applyBorder="1"/>
    <xf numFmtId="0" fontId="12" fillId="0" borderId="3" xfId="4" applyFont="1" applyBorder="1"/>
    <xf numFmtId="1" fontId="1" fillId="0" borderId="17" xfId="4" applyNumberFormat="1" applyBorder="1"/>
    <xf numFmtId="0" fontId="1" fillId="0" borderId="1" xfId="4" applyBorder="1"/>
    <xf numFmtId="1" fontId="1" fillId="0" borderId="0" xfId="4" applyNumberFormat="1" applyBorder="1"/>
    <xf numFmtId="0" fontId="1" fillId="0" borderId="0" xfId="4" applyBorder="1"/>
    <xf numFmtId="3" fontId="1" fillId="0" borderId="6" xfId="4" applyNumberFormat="1" applyBorder="1"/>
    <xf numFmtId="9" fontId="0" fillId="0" borderId="18" xfId="5" applyFont="1" applyBorder="1"/>
    <xf numFmtId="167" fontId="1" fillId="0" borderId="2" xfId="4" applyNumberFormat="1" applyBorder="1"/>
    <xf numFmtId="167" fontId="1" fillId="0" borderId="3" xfId="4" applyNumberFormat="1" applyBorder="1"/>
    <xf numFmtId="167" fontId="1" fillId="0" borderId="0" xfId="4" applyNumberFormat="1" applyBorder="1"/>
    <xf numFmtId="167" fontId="1" fillId="0" borderId="6" xfId="4" applyNumberFormat="1" applyBorder="1"/>
    <xf numFmtId="167" fontId="1" fillId="0" borderId="17" xfId="4" applyNumberFormat="1" applyBorder="1"/>
    <xf numFmtId="167" fontId="1" fillId="0" borderId="18" xfId="4" applyNumberFormat="1" applyBorder="1"/>
    <xf numFmtId="164" fontId="4" fillId="0" borderId="0" xfId="0" applyNumberFormat="1" applyFont="1" applyBorder="1"/>
    <xf numFmtId="164" fontId="4" fillId="0" borderId="6" xfId="0" applyNumberFormat="1" applyFont="1" applyBorder="1"/>
    <xf numFmtId="43" fontId="4" fillId="0" borderId="6" xfId="1" applyFont="1" applyBorder="1"/>
    <xf numFmtId="43" fontId="4" fillId="0" borderId="18" xfId="1" applyFont="1" applyBorder="1"/>
    <xf numFmtId="43" fontId="4" fillId="0" borderId="0" xfId="1" applyFont="1" applyBorder="1"/>
    <xf numFmtId="43" fontId="4" fillId="0" borderId="17" xfId="1" applyFont="1" applyBorder="1"/>
    <xf numFmtId="165" fontId="4" fillId="0" borderId="17" xfId="3" applyNumberFormat="1" applyFont="1" applyBorder="1"/>
    <xf numFmtId="165" fontId="4" fillId="0" borderId="18" xfId="3" applyNumberFormat="1" applyFont="1" applyBorder="1"/>
    <xf numFmtId="0" fontId="6" fillId="0" borderId="30" xfId="0" applyFont="1" applyBorder="1" applyAlignment="1">
      <alignment horizontal="centerContinuous"/>
    </xf>
    <xf numFmtId="0" fontId="6" fillId="0" borderId="0" xfId="0" applyFont="1" applyBorder="1"/>
    <xf numFmtId="165" fontId="6" fillId="0" borderId="0" xfId="0" applyNumberFormat="1" applyFont="1" applyFill="1" applyBorder="1" applyProtection="1"/>
    <xf numFmtId="165" fontId="6" fillId="0" borderId="0" xfId="0" applyNumberFormat="1" applyFont="1" applyBorder="1" applyProtection="1"/>
    <xf numFmtId="166" fontId="6" fillId="0" borderId="0" xfId="1" applyNumberFormat="1" applyFont="1" applyBorder="1" applyProtection="1"/>
    <xf numFmtId="165" fontId="6" fillId="0" borderId="13" xfId="0" applyNumberFormat="1" applyFont="1" applyBorder="1" applyProtection="1"/>
    <xf numFmtId="0" fontId="3" fillId="0" borderId="31" xfId="0" applyFont="1" applyBorder="1" applyAlignment="1" applyProtection="1">
      <alignment horizontal="right"/>
    </xf>
    <xf numFmtId="164" fontId="4" fillId="0" borderId="32" xfId="1" applyNumberFormat="1" applyFont="1" applyBorder="1" applyProtection="1"/>
    <xf numFmtId="164" fontId="4" fillId="0" borderId="33" xfId="1" applyNumberFormat="1" applyFont="1" applyBorder="1" applyProtection="1"/>
    <xf numFmtId="164" fontId="4" fillId="0" borderId="34" xfId="1" applyNumberFormat="1" applyFont="1" applyBorder="1" applyProtection="1"/>
    <xf numFmtId="164" fontId="4" fillId="0" borderId="35" xfId="1" applyNumberFormat="1" applyFont="1" applyBorder="1" applyProtection="1"/>
    <xf numFmtId="164" fontId="3" fillId="0" borderId="34" xfId="1" applyNumberFormat="1" applyFont="1" applyBorder="1" applyProtection="1"/>
    <xf numFmtId="164" fontId="3" fillId="0" borderId="35" xfId="1" applyNumberFormat="1" applyFont="1" applyBorder="1" applyProtection="1"/>
    <xf numFmtId="164" fontId="4" fillId="0" borderId="36" xfId="1" applyNumberFormat="1" applyFont="1" applyBorder="1" applyProtection="1"/>
    <xf numFmtId="164" fontId="4" fillId="0" borderId="37" xfId="1" applyNumberFormat="1" applyFont="1" applyBorder="1" applyProtection="1"/>
    <xf numFmtId="164" fontId="3" fillId="0" borderId="26" xfId="1" applyNumberFormat="1" applyFont="1" applyBorder="1" applyProtection="1"/>
    <xf numFmtId="164" fontId="4" fillId="0" borderId="31" xfId="1" applyNumberFormat="1" applyFont="1" applyBorder="1" applyProtection="1"/>
    <xf numFmtId="164" fontId="4" fillId="0" borderId="38" xfId="1" applyNumberFormat="1" applyFont="1" applyBorder="1" applyProtection="1"/>
    <xf numFmtId="164" fontId="4" fillId="0" borderId="39" xfId="1" applyNumberFormat="1" applyFont="1" applyBorder="1" applyProtection="1"/>
    <xf numFmtId="164" fontId="4" fillId="0" borderId="40" xfId="1" applyNumberFormat="1" applyFont="1" applyBorder="1" applyProtection="1"/>
    <xf numFmtId="37" fontId="4" fillId="0" borderId="41" xfId="0" applyNumberFormat="1" applyFont="1" applyBorder="1" applyProtection="1"/>
    <xf numFmtId="164" fontId="4" fillId="0" borderId="26" xfId="1" applyNumberFormat="1" applyFont="1" applyBorder="1" applyProtection="1"/>
    <xf numFmtId="164" fontId="4" fillId="3" borderId="26" xfId="1" applyNumberFormat="1" applyFont="1" applyFill="1" applyBorder="1" applyProtection="1"/>
    <xf numFmtId="164" fontId="4" fillId="0" borderId="42" xfId="1" applyNumberFormat="1" applyFont="1" applyBorder="1" applyProtection="1"/>
    <xf numFmtId="164" fontId="3" fillId="0" borderId="43" xfId="1" applyNumberFormat="1" applyFont="1" applyBorder="1" applyProtection="1"/>
    <xf numFmtId="164" fontId="3" fillId="0" borderId="44" xfId="1" applyNumberFormat="1" applyFont="1" applyBorder="1" applyProtection="1"/>
    <xf numFmtId="164" fontId="4" fillId="0" borderId="3" xfId="1" applyNumberFormat="1" applyFont="1" applyBorder="1" applyProtection="1"/>
    <xf numFmtId="164" fontId="4" fillId="0" borderId="18" xfId="1" applyNumberFormat="1" applyFont="1" applyBorder="1" applyProtection="1"/>
    <xf numFmtId="167" fontId="1" fillId="0" borderId="6" xfId="7" applyNumberFormat="1" applyFont="1" applyBorder="1"/>
    <xf numFmtId="167" fontId="1" fillId="0" borderId="18" xfId="7" applyNumberFormat="1" applyFont="1" applyBorder="1"/>
    <xf numFmtId="167" fontId="1" fillId="0" borderId="0" xfId="7" applyNumberFormat="1" applyFont="1"/>
    <xf numFmtId="167" fontId="1" fillId="0" borderId="0" xfId="4" applyNumberFormat="1"/>
    <xf numFmtId="167" fontId="1" fillId="0" borderId="17" xfId="7" applyNumberFormat="1" applyFont="1" applyBorder="1"/>
    <xf numFmtId="0" fontId="3" fillId="0" borderId="8" xfId="0" applyFont="1" applyBorder="1" applyAlignment="1" applyProtection="1">
      <alignment horizontal="center"/>
    </xf>
    <xf numFmtId="0" fontId="8" fillId="0" borderId="7" xfId="0" applyFont="1" applyBorder="1" applyAlignment="1" applyProtection="1">
      <alignment horizontal="center"/>
    </xf>
    <xf numFmtId="0" fontId="8" fillId="0" borderId="0" xfId="0" applyFont="1" applyBorder="1" applyAlignment="1" applyProtection="1">
      <alignment horizontal="center"/>
    </xf>
  </cellXfs>
  <cellStyles count="8">
    <cellStyle name="Comma" xfId="1" builtinId="3"/>
    <cellStyle name="Currency" xfId="7" builtinId="4"/>
    <cellStyle name="Currency 2" xfId="6" xr:uid="{462B76DC-E952-A240-89AB-ED641B8B8610}"/>
    <cellStyle name="Normal" xfId="0" builtinId="0"/>
    <cellStyle name="Normal 2" xfId="2" xr:uid="{608EBEE1-EA76-5549-BA02-8FB964C59FB8}"/>
    <cellStyle name="Normal 3" xfId="4" xr:uid="{281A266C-36B0-C54F-A8A5-7713F1EEC959}"/>
    <cellStyle name="Percent" xfId="3" builtinId="5"/>
    <cellStyle name="Percent 2" xfId="5" xr:uid="{845E190E-C3CA-C84B-BAD2-872846287DF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0</xdr:col>
      <xdr:colOff>1443990</xdr:colOff>
      <xdr:row>2</xdr:row>
      <xdr:rowOff>0</xdr:rowOff>
    </xdr:from>
    <xdr:to>
      <xdr:col>7</xdr:col>
      <xdr:colOff>7620</xdr:colOff>
      <xdr:row>34</xdr:row>
      <xdr:rowOff>99060</xdr:rowOff>
    </xdr:to>
    <xdr:sp macro="" textlink="">
      <xdr:nvSpPr>
        <xdr:cNvPr id="2" name="TextBox 1">
          <a:extLst>
            <a:ext uri="{FF2B5EF4-FFF2-40B4-BE49-F238E27FC236}">
              <a16:creationId xmlns:a16="http://schemas.microsoft.com/office/drawing/2014/main" id="{87EB428F-B7CF-41F9-B2C3-2B6B34EC940E}"/>
            </a:ext>
          </a:extLst>
        </xdr:cNvPr>
        <xdr:cNvSpPr txBox="1"/>
      </xdr:nvSpPr>
      <xdr:spPr>
        <a:xfrm>
          <a:off x="1443990" y="365760"/>
          <a:ext cx="8698230" cy="59512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u="sng"/>
            <a:t>How did you derive your forecast? Why did you choose the base case assumptions that you did? </a:t>
          </a:r>
        </a:p>
        <a:p>
          <a:r>
            <a:rPr lang="en-US" sz="1100"/>
            <a:t> </a:t>
          </a:r>
        </a:p>
        <a:p>
          <a:r>
            <a:rPr lang="en-US" sz="1100"/>
            <a:t>       Our forecast was derived on Sales. As a result, Sales would draw relationship when making Pro forma statement accounts. Given the assumption of an 13% growth rate in sales, causes a growth on a yearly basis from 2002-2004. Furthermore, it demonstrates the implementing of body shop’s new strategy to increase its sales while it being more costly to achieve it. Keeping  a fixed % assumes the process of its sales for 3 years because the accounts of a non-upward or downward trend. </a:t>
          </a:r>
        </a:p>
        <a:p>
          <a:endParaRPr lang="en-US" sz="1100"/>
        </a:p>
        <a:p>
          <a:r>
            <a:rPr lang="en-US" sz="1200" b="1" u="sng"/>
            <a:t>Based on your forma projections, how much additional financing will the Body Shop</a:t>
          </a:r>
          <a:r>
            <a:rPr lang="en-US" sz="1200" b="1" u="sng" baseline="0"/>
            <a:t> need during this period?</a:t>
          </a:r>
        </a:p>
        <a:p>
          <a:endParaRPr lang="en-US" sz="1100" b="1" u="sng"/>
        </a:p>
        <a:p>
          <a:r>
            <a:rPr lang="en-US" sz="1100" b="0" u="none"/>
            <a:t>During these periods (years), the Body</a:t>
          </a:r>
          <a:r>
            <a:rPr lang="en-US" sz="1100" b="0" u="none" baseline="0"/>
            <a:t> Shop will  </a:t>
          </a:r>
          <a:endParaRPr lang="en-US" sz="1100" b="0" u="none"/>
        </a:p>
        <a:p>
          <a:endParaRPr lang="en-US" sz="1100" b="1" u="sng"/>
        </a:p>
        <a:p>
          <a:r>
            <a:rPr lang="en-US" sz="1200" b="1" u="sng"/>
            <a:t>What</a:t>
          </a:r>
          <a:r>
            <a:rPr lang="en-US" sz="1200" b="1" u="sng" baseline="0"/>
            <a:t> are three or four of the most important assumptions or key drivers in this forecast? What is the effect on the financing  need of varying each of these assumptions up or down from the base case? Intuitively, why are these assumptions so important?</a:t>
          </a:r>
        </a:p>
        <a:p>
          <a:endParaRPr lang="en-US" sz="1200" b="1" u="sng"/>
        </a:p>
        <a:p>
          <a:r>
            <a:rPr lang="en-US" sz="1100"/>
            <a:t>The most important assumptions or key drivers in this forecast are</a:t>
          </a:r>
          <a:r>
            <a:rPr lang="en-US" sz="1100" baseline="0"/>
            <a:t> the sales growth rate (which is equal to 13% per year in the base case), operating expenses (Op. exp/sales = 52% of the base case) and Cost of Goods Sold (Cost of Goods Sold/sales= 40% of base case). The sales growth rate is especially important due to the fact that using a sensitivity analysis in the future will uncover different forecasting assumptions. Another key driver are two ratios: dividing current assets by sales and also dividing current liabilities by sales gives the net working capital, which is an important factor. These assumptions are important because they ultimately determine the efficiency of the Body Shop and whether financing is needed or not. </a:t>
          </a:r>
          <a:endParaRPr lang="en-US" sz="1100"/>
        </a:p>
        <a:p>
          <a:endParaRPr lang="en-US" sz="1100"/>
        </a:p>
        <a:p>
          <a:r>
            <a:rPr lang="en-US" sz="1200" b="1" u="sng"/>
            <a:t>Why are</a:t>
          </a:r>
          <a:r>
            <a:rPr lang="en-US" sz="1200" b="1" u="sng" baseline="0"/>
            <a:t> your findings relevant to a general manager like Roddick? What are your implications of these findings for her? What action should she take based on your analysis? </a:t>
          </a:r>
        </a:p>
        <a:p>
          <a:endParaRPr lang="en-US" sz="1200" b="1" u="sng" baseline="0"/>
        </a:p>
        <a:p>
          <a:r>
            <a:rPr lang="en-US" sz="1100" b="0" u="none" baseline="0"/>
            <a:t>Our findings are relevant to a general manager like Roddick because it help her make important decisions. As stated in the beginning, Mrs.Roddick has no interest in finance of any sort which means that she has very limited knowledge of this subject. The Pro Forma will help her to get a more clear idea of what changes a company can make to do better. Looking at Exhibit 8, it is clear that cost of sales has a huge affect on company's profit. This is a good indication that the company's current method of productions is costly. Based on our analysis, The Body Shop will have some excess cash which we recommend the company should use some of it to pay off some of the liabilities/debts the company have. Another action the company can take is to reduce its cost of sales, the company should invest into looking for new ingredients that either increase/maintain the quality of the product while reduce its cost. Also stated in the beginning of the case that there has been a lot of competitions, the company can also use these excess cash to invest in marketing and trying to expand its company to other markets. </a:t>
          </a:r>
          <a:endParaRPr lang="en-US" sz="1100"/>
        </a:p>
        <a:p>
          <a:endParaRPr lang="en-US" sz="1100"/>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B100"/>
  <sheetViews>
    <sheetView topLeftCell="L2" zoomScale="75" zoomScaleNormal="75" workbookViewId="0">
      <selection activeCell="O9" sqref="O9"/>
    </sheetView>
  </sheetViews>
  <sheetFormatPr baseColWidth="10" defaultColWidth="8.83203125" defaultRowHeight="16" x14ac:dyDescent="0.2"/>
  <cols>
    <col min="1" max="1" width="9.1640625" style="2"/>
    <col min="2" max="2" width="29.5" style="2" bestFit="1" customWidth="1"/>
    <col min="3" max="3" width="9.1640625" style="2"/>
    <col min="4" max="4" width="10.33203125" style="2" customWidth="1"/>
    <col min="5" max="5" width="10.5" style="2" customWidth="1"/>
    <col min="6" max="6" width="9.1640625" style="2"/>
    <col min="7" max="7" width="3.5" style="2" customWidth="1"/>
    <col min="8" max="8" width="11.1640625" style="2" bestFit="1" customWidth="1"/>
    <col min="9" max="9" width="9.1640625" style="2"/>
    <col min="10" max="10" width="3.5" style="2" customWidth="1"/>
    <col min="11" max="11" width="11.1640625" style="2" bestFit="1" customWidth="1"/>
    <col min="12" max="12" width="9.1640625" style="2"/>
    <col min="13" max="13" width="4.1640625" style="2" customWidth="1"/>
    <col min="14" max="14" width="32.5" style="2" bestFit="1" customWidth="1"/>
    <col min="15" max="15" width="9.1640625" style="2"/>
    <col min="16" max="18" width="13.5" style="2" bestFit="1" customWidth="1"/>
    <col min="19" max="21" width="9.1640625" style="2"/>
    <col min="22" max="22" width="17.5" style="2" bestFit="1" customWidth="1"/>
    <col min="23" max="23" width="9.1640625" style="2"/>
    <col min="24" max="24" width="11.1640625" style="2" bestFit="1" customWidth="1"/>
    <col min="25" max="257" width="9.1640625" style="2"/>
    <col min="258" max="258" width="29.5" style="2" bestFit="1" customWidth="1"/>
    <col min="259" max="259" width="9.1640625" style="2"/>
    <col min="260" max="260" width="10.33203125" style="2" customWidth="1"/>
    <col min="261" max="261" width="10.5" style="2" customWidth="1"/>
    <col min="262" max="262" width="9.1640625" style="2"/>
    <col min="263" max="263" width="3.5" style="2" customWidth="1"/>
    <col min="264" max="264" width="11.1640625" style="2" bestFit="1" customWidth="1"/>
    <col min="265" max="265" width="9.1640625" style="2"/>
    <col min="266" max="266" width="3.5" style="2" customWidth="1"/>
    <col min="267" max="267" width="11.1640625" style="2" bestFit="1" customWidth="1"/>
    <col min="268" max="268" width="9.1640625" style="2"/>
    <col min="269" max="269" width="4.1640625" style="2" customWidth="1"/>
    <col min="270" max="270" width="10.5" style="2" customWidth="1"/>
    <col min="271" max="271" width="9.1640625" style="2"/>
    <col min="272" max="274" width="10.6640625" style="2" customWidth="1"/>
    <col min="275" max="513" width="9.1640625" style="2"/>
    <col min="514" max="514" width="29.5" style="2" bestFit="1" customWidth="1"/>
    <col min="515" max="515" width="9.1640625" style="2"/>
    <col min="516" max="516" width="10.33203125" style="2" customWidth="1"/>
    <col min="517" max="517" width="10.5" style="2" customWidth="1"/>
    <col min="518" max="518" width="9.1640625" style="2"/>
    <col min="519" max="519" width="3.5" style="2" customWidth="1"/>
    <col min="520" max="520" width="11.1640625" style="2" bestFit="1" customWidth="1"/>
    <col min="521" max="521" width="9.1640625" style="2"/>
    <col min="522" max="522" width="3.5" style="2" customWidth="1"/>
    <col min="523" max="523" width="11.1640625" style="2" bestFit="1" customWidth="1"/>
    <col min="524" max="524" width="9.1640625" style="2"/>
    <col min="525" max="525" width="4.1640625" style="2" customWidth="1"/>
    <col min="526" max="526" width="10.5" style="2" customWidth="1"/>
    <col min="527" max="527" width="9.1640625" style="2"/>
    <col min="528" max="530" width="10.6640625" style="2" customWidth="1"/>
    <col min="531" max="769" width="9.1640625" style="2"/>
    <col min="770" max="770" width="29.5" style="2" bestFit="1" customWidth="1"/>
    <col min="771" max="771" width="9.1640625" style="2"/>
    <col min="772" max="772" width="10.33203125" style="2" customWidth="1"/>
    <col min="773" max="773" width="10.5" style="2" customWidth="1"/>
    <col min="774" max="774" width="9.1640625" style="2"/>
    <col min="775" max="775" width="3.5" style="2" customWidth="1"/>
    <col min="776" max="776" width="11.1640625" style="2" bestFit="1" customWidth="1"/>
    <col min="777" max="777" width="9.1640625" style="2"/>
    <col min="778" max="778" width="3.5" style="2" customWidth="1"/>
    <col min="779" max="779" width="11.1640625" style="2" bestFit="1" customWidth="1"/>
    <col min="780" max="780" width="9.1640625" style="2"/>
    <col min="781" max="781" width="4.1640625" style="2" customWidth="1"/>
    <col min="782" max="782" width="10.5" style="2" customWidth="1"/>
    <col min="783" max="783" width="9.1640625" style="2"/>
    <col min="784" max="786" width="10.6640625" style="2" customWidth="1"/>
    <col min="787" max="1025" width="9.1640625" style="2"/>
    <col min="1026" max="1026" width="29.5" style="2" bestFit="1" customWidth="1"/>
    <col min="1027" max="1027" width="9.1640625" style="2"/>
    <col min="1028" max="1028" width="10.33203125" style="2" customWidth="1"/>
    <col min="1029" max="1029" width="10.5" style="2" customWidth="1"/>
    <col min="1030" max="1030" width="9.1640625" style="2"/>
    <col min="1031" max="1031" width="3.5" style="2" customWidth="1"/>
    <col min="1032" max="1032" width="11.1640625" style="2" bestFit="1" customWidth="1"/>
    <col min="1033" max="1033" width="9.1640625" style="2"/>
    <col min="1034" max="1034" width="3.5" style="2" customWidth="1"/>
    <col min="1035" max="1035" width="11.1640625" style="2" bestFit="1" customWidth="1"/>
    <col min="1036" max="1036" width="9.1640625" style="2"/>
    <col min="1037" max="1037" width="4.1640625" style="2" customWidth="1"/>
    <col min="1038" max="1038" width="10.5" style="2" customWidth="1"/>
    <col min="1039" max="1039" width="9.1640625" style="2"/>
    <col min="1040" max="1042" width="10.6640625" style="2" customWidth="1"/>
    <col min="1043" max="1281" width="9.1640625" style="2"/>
    <col min="1282" max="1282" width="29.5" style="2" bestFit="1" customWidth="1"/>
    <col min="1283" max="1283" width="9.1640625" style="2"/>
    <col min="1284" max="1284" width="10.33203125" style="2" customWidth="1"/>
    <col min="1285" max="1285" width="10.5" style="2" customWidth="1"/>
    <col min="1286" max="1286" width="9.1640625" style="2"/>
    <col min="1287" max="1287" width="3.5" style="2" customWidth="1"/>
    <col min="1288" max="1288" width="11.1640625" style="2" bestFit="1" customWidth="1"/>
    <col min="1289" max="1289" width="9.1640625" style="2"/>
    <col min="1290" max="1290" width="3.5" style="2" customWidth="1"/>
    <col min="1291" max="1291" width="11.1640625" style="2" bestFit="1" customWidth="1"/>
    <col min="1292" max="1292" width="9.1640625" style="2"/>
    <col min="1293" max="1293" width="4.1640625" style="2" customWidth="1"/>
    <col min="1294" max="1294" width="10.5" style="2" customWidth="1"/>
    <col min="1295" max="1295" width="9.1640625" style="2"/>
    <col min="1296" max="1298" width="10.6640625" style="2" customWidth="1"/>
    <col min="1299" max="1537" width="9.1640625" style="2"/>
    <col min="1538" max="1538" width="29.5" style="2" bestFit="1" customWidth="1"/>
    <col min="1539" max="1539" width="9.1640625" style="2"/>
    <col min="1540" max="1540" width="10.33203125" style="2" customWidth="1"/>
    <col min="1541" max="1541" width="10.5" style="2" customWidth="1"/>
    <col min="1542" max="1542" width="9.1640625" style="2"/>
    <col min="1543" max="1543" width="3.5" style="2" customWidth="1"/>
    <col min="1544" max="1544" width="11.1640625" style="2" bestFit="1" customWidth="1"/>
    <col min="1545" max="1545" width="9.1640625" style="2"/>
    <col min="1546" max="1546" width="3.5" style="2" customWidth="1"/>
    <col min="1547" max="1547" width="11.1640625" style="2" bestFit="1" customWidth="1"/>
    <col min="1548" max="1548" width="9.1640625" style="2"/>
    <col min="1549" max="1549" width="4.1640625" style="2" customWidth="1"/>
    <col min="1550" max="1550" width="10.5" style="2" customWidth="1"/>
    <col min="1551" max="1551" width="9.1640625" style="2"/>
    <col min="1552" max="1554" width="10.6640625" style="2" customWidth="1"/>
    <col min="1555" max="1793" width="9.1640625" style="2"/>
    <col min="1794" max="1794" width="29.5" style="2" bestFit="1" customWidth="1"/>
    <col min="1795" max="1795" width="9.1640625" style="2"/>
    <col min="1796" max="1796" width="10.33203125" style="2" customWidth="1"/>
    <col min="1797" max="1797" width="10.5" style="2" customWidth="1"/>
    <col min="1798" max="1798" width="9.1640625" style="2"/>
    <col min="1799" max="1799" width="3.5" style="2" customWidth="1"/>
    <col min="1800" max="1800" width="11.1640625" style="2" bestFit="1" customWidth="1"/>
    <col min="1801" max="1801" width="9.1640625" style="2"/>
    <col min="1802" max="1802" width="3.5" style="2" customWidth="1"/>
    <col min="1803" max="1803" width="11.1640625" style="2" bestFit="1" customWidth="1"/>
    <col min="1804" max="1804" width="9.1640625" style="2"/>
    <col min="1805" max="1805" width="4.1640625" style="2" customWidth="1"/>
    <col min="1806" max="1806" width="10.5" style="2" customWidth="1"/>
    <col min="1807" max="1807" width="9.1640625" style="2"/>
    <col min="1808" max="1810" width="10.6640625" style="2" customWidth="1"/>
    <col min="1811" max="2049" width="9.1640625" style="2"/>
    <col min="2050" max="2050" width="29.5" style="2" bestFit="1" customWidth="1"/>
    <col min="2051" max="2051" width="9.1640625" style="2"/>
    <col min="2052" max="2052" width="10.33203125" style="2" customWidth="1"/>
    <col min="2053" max="2053" width="10.5" style="2" customWidth="1"/>
    <col min="2054" max="2054" width="9.1640625" style="2"/>
    <col min="2055" max="2055" width="3.5" style="2" customWidth="1"/>
    <col min="2056" max="2056" width="11.1640625" style="2" bestFit="1" customWidth="1"/>
    <col min="2057" max="2057" width="9.1640625" style="2"/>
    <col min="2058" max="2058" width="3.5" style="2" customWidth="1"/>
    <col min="2059" max="2059" width="11.1640625" style="2" bestFit="1" customWidth="1"/>
    <col min="2060" max="2060" width="9.1640625" style="2"/>
    <col min="2061" max="2061" width="4.1640625" style="2" customWidth="1"/>
    <col min="2062" max="2062" width="10.5" style="2" customWidth="1"/>
    <col min="2063" max="2063" width="9.1640625" style="2"/>
    <col min="2064" max="2066" width="10.6640625" style="2" customWidth="1"/>
    <col min="2067" max="2305" width="9.1640625" style="2"/>
    <col min="2306" max="2306" width="29.5" style="2" bestFit="1" customWidth="1"/>
    <col min="2307" max="2307" width="9.1640625" style="2"/>
    <col min="2308" max="2308" width="10.33203125" style="2" customWidth="1"/>
    <col min="2309" max="2309" width="10.5" style="2" customWidth="1"/>
    <col min="2310" max="2310" width="9.1640625" style="2"/>
    <col min="2311" max="2311" width="3.5" style="2" customWidth="1"/>
    <col min="2312" max="2312" width="11.1640625" style="2" bestFit="1" customWidth="1"/>
    <col min="2313" max="2313" width="9.1640625" style="2"/>
    <col min="2314" max="2314" width="3.5" style="2" customWidth="1"/>
    <col min="2315" max="2315" width="11.1640625" style="2" bestFit="1" customWidth="1"/>
    <col min="2316" max="2316" width="9.1640625" style="2"/>
    <col min="2317" max="2317" width="4.1640625" style="2" customWidth="1"/>
    <col min="2318" max="2318" width="10.5" style="2" customWidth="1"/>
    <col min="2319" max="2319" width="9.1640625" style="2"/>
    <col min="2320" max="2322" width="10.6640625" style="2" customWidth="1"/>
    <col min="2323" max="2561" width="9.1640625" style="2"/>
    <col min="2562" max="2562" width="29.5" style="2" bestFit="1" customWidth="1"/>
    <col min="2563" max="2563" width="9.1640625" style="2"/>
    <col min="2564" max="2564" width="10.33203125" style="2" customWidth="1"/>
    <col min="2565" max="2565" width="10.5" style="2" customWidth="1"/>
    <col min="2566" max="2566" width="9.1640625" style="2"/>
    <col min="2567" max="2567" width="3.5" style="2" customWidth="1"/>
    <col min="2568" max="2568" width="11.1640625" style="2" bestFit="1" customWidth="1"/>
    <col min="2569" max="2569" width="9.1640625" style="2"/>
    <col min="2570" max="2570" width="3.5" style="2" customWidth="1"/>
    <col min="2571" max="2571" width="11.1640625" style="2" bestFit="1" customWidth="1"/>
    <col min="2572" max="2572" width="9.1640625" style="2"/>
    <col min="2573" max="2573" width="4.1640625" style="2" customWidth="1"/>
    <col min="2574" max="2574" width="10.5" style="2" customWidth="1"/>
    <col min="2575" max="2575" width="9.1640625" style="2"/>
    <col min="2576" max="2578" width="10.6640625" style="2" customWidth="1"/>
    <col min="2579" max="2817" width="9.1640625" style="2"/>
    <col min="2818" max="2818" width="29.5" style="2" bestFit="1" customWidth="1"/>
    <col min="2819" max="2819" width="9.1640625" style="2"/>
    <col min="2820" max="2820" width="10.33203125" style="2" customWidth="1"/>
    <col min="2821" max="2821" width="10.5" style="2" customWidth="1"/>
    <col min="2822" max="2822" width="9.1640625" style="2"/>
    <col min="2823" max="2823" width="3.5" style="2" customWidth="1"/>
    <col min="2824" max="2824" width="11.1640625" style="2" bestFit="1" customWidth="1"/>
    <col min="2825" max="2825" width="9.1640625" style="2"/>
    <col min="2826" max="2826" width="3.5" style="2" customWidth="1"/>
    <col min="2827" max="2827" width="11.1640625" style="2" bestFit="1" customWidth="1"/>
    <col min="2828" max="2828" width="9.1640625" style="2"/>
    <col min="2829" max="2829" width="4.1640625" style="2" customWidth="1"/>
    <col min="2830" max="2830" width="10.5" style="2" customWidth="1"/>
    <col min="2831" max="2831" width="9.1640625" style="2"/>
    <col min="2832" max="2834" width="10.6640625" style="2" customWidth="1"/>
    <col min="2835" max="3073" width="9.1640625" style="2"/>
    <col min="3074" max="3074" width="29.5" style="2" bestFit="1" customWidth="1"/>
    <col min="3075" max="3075" width="9.1640625" style="2"/>
    <col min="3076" max="3076" width="10.33203125" style="2" customWidth="1"/>
    <col min="3077" max="3077" width="10.5" style="2" customWidth="1"/>
    <col min="3078" max="3078" width="9.1640625" style="2"/>
    <col min="3079" max="3079" width="3.5" style="2" customWidth="1"/>
    <col min="3080" max="3080" width="11.1640625" style="2" bestFit="1" customWidth="1"/>
    <col min="3081" max="3081" width="9.1640625" style="2"/>
    <col min="3082" max="3082" width="3.5" style="2" customWidth="1"/>
    <col min="3083" max="3083" width="11.1640625" style="2" bestFit="1" customWidth="1"/>
    <col min="3084" max="3084" width="9.1640625" style="2"/>
    <col min="3085" max="3085" width="4.1640625" style="2" customWidth="1"/>
    <col min="3086" max="3086" width="10.5" style="2" customWidth="1"/>
    <col min="3087" max="3087" width="9.1640625" style="2"/>
    <col min="3088" max="3090" width="10.6640625" style="2" customWidth="1"/>
    <col min="3091" max="3329" width="9.1640625" style="2"/>
    <col min="3330" max="3330" width="29.5" style="2" bestFit="1" customWidth="1"/>
    <col min="3331" max="3331" width="9.1640625" style="2"/>
    <col min="3332" max="3332" width="10.33203125" style="2" customWidth="1"/>
    <col min="3333" max="3333" width="10.5" style="2" customWidth="1"/>
    <col min="3334" max="3334" width="9.1640625" style="2"/>
    <col min="3335" max="3335" width="3.5" style="2" customWidth="1"/>
    <col min="3336" max="3336" width="11.1640625" style="2" bestFit="1" customWidth="1"/>
    <col min="3337" max="3337" width="9.1640625" style="2"/>
    <col min="3338" max="3338" width="3.5" style="2" customWidth="1"/>
    <col min="3339" max="3339" width="11.1640625" style="2" bestFit="1" customWidth="1"/>
    <col min="3340" max="3340" width="9.1640625" style="2"/>
    <col min="3341" max="3341" width="4.1640625" style="2" customWidth="1"/>
    <col min="3342" max="3342" width="10.5" style="2" customWidth="1"/>
    <col min="3343" max="3343" width="9.1640625" style="2"/>
    <col min="3344" max="3346" width="10.6640625" style="2" customWidth="1"/>
    <col min="3347" max="3585" width="9.1640625" style="2"/>
    <col min="3586" max="3586" width="29.5" style="2" bestFit="1" customWidth="1"/>
    <col min="3587" max="3587" width="9.1640625" style="2"/>
    <col min="3588" max="3588" width="10.33203125" style="2" customWidth="1"/>
    <col min="3589" max="3589" width="10.5" style="2" customWidth="1"/>
    <col min="3590" max="3590" width="9.1640625" style="2"/>
    <col min="3591" max="3591" width="3.5" style="2" customWidth="1"/>
    <col min="3592" max="3592" width="11.1640625" style="2" bestFit="1" customWidth="1"/>
    <col min="3593" max="3593" width="9.1640625" style="2"/>
    <col min="3594" max="3594" width="3.5" style="2" customWidth="1"/>
    <col min="3595" max="3595" width="11.1640625" style="2" bestFit="1" customWidth="1"/>
    <col min="3596" max="3596" width="9.1640625" style="2"/>
    <col min="3597" max="3597" width="4.1640625" style="2" customWidth="1"/>
    <col min="3598" max="3598" width="10.5" style="2" customWidth="1"/>
    <col min="3599" max="3599" width="9.1640625" style="2"/>
    <col min="3600" max="3602" width="10.6640625" style="2" customWidth="1"/>
    <col min="3603" max="3841" width="9.1640625" style="2"/>
    <col min="3842" max="3842" width="29.5" style="2" bestFit="1" customWidth="1"/>
    <col min="3843" max="3843" width="9.1640625" style="2"/>
    <col min="3844" max="3844" width="10.33203125" style="2" customWidth="1"/>
    <col min="3845" max="3845" width="10.5" style="2" customWidth="1"/>
    <col min="3846" max="3846" width="9.1640625" style="2"/>
    <col min="3847" max="3847" width="3.5" style="2" customWidth="1"/>
    <col min="3848" max="3848" width="11.1640625" style="2" bestFit="1" customWidth="1"/>
    <col min="3849" max="3849" width="9.1640625" style="2"/>
    <col min="3850" max="3850" width="3.5" style="2" customWidth="1"/>
    <col min="3851" max="3851" width="11.1640625" style="2" bestFit="1" customWidth="1"/>
    <col min="3852" max="3852" width="9.1640625" style="2"/>
    <col min="3853" max="3853" width="4.1640625" style="2" customWidth="1"/>
    <col min="3854" max="3854" width="10.5" style="2" customWidth="1"/>
    <col min="3855" max="3855" width="9.1640625" style="2"/>
    <col min="3856" max="3858" width="10.6640625" style="2" customWidth="1"/>
    <col min="3859" max="4097" width="9.1640625" style="2"/>
    <col min="4098" max="4098" width="29.5" style="2" bestFit="1" customWidth="1"/>
    <col min="4099" max="4099" width="9.1640625" style="2"/>
    <col min="4100" max="4100" width="10.33203125" style="2" customWidth="1"/>
    <col min="4101" max="4101" width="10.5" style="2" customWidth="1"/>
    <col min="4102" max="4102" width="9.1640625" style="2"/>
    <col min="4103" max="4103" width="3.5" style="2" customWidth="1"/>
    <col min="4104" max="4104" width="11.1640625" style="2" bestFit="1" customWidth="1"/>
    <col min="4105" max="4105" width="9.1640625" style="2"/>
    <col min="4106" max="4106" width="3.5" style="2" customWidth="1"/>
    <col min="4107" max="4107" width="11.1640625" style="2" bestFit="1" customWidth="1"/>
    <col min="4108" max="4108" width="9.1640625" style="2"/>
    <col min="4109" max="4109" width="4.1640625" style="2" customWidth="1"/>
    <col min="4110" max="4110" width="10.5" style="2" customWidth="1"/>
    <col min="4111" max="4111" width="9.1640625" style="2"/>
    <col min="4112" max="4114" width="10.6640625" style="2" customWidth="1"/>
    <col min="4115" max="4353" width="9.1640625" style="2"/>
    <col min="4354" max="4354" width="29.5" style="2" bestFit="1" customWidth="1"/>
    <col min="4355" max="4355" width="9.1640625" style="2"/>
    <col min="4356" max="4356" width="10.33203125" style="2" customWidth="1"/>
    <col min="4357" max="4357" width="10.5" style="2" customWidth="1"/>
    <col min="4358" max="4358" width="9.1640625" style="2"/>
    <col min="4359" max="4359" width="3.5" style="2" customWidth="1"/>
    <col min="4360" max="4360" width="11.1640625" style="2" bestFit="1" customWidth="1"/>
    <col min="4361" max="4361" width="9.1640625" style="2"/>
    <col min="4362" max="4362" width="3.5" style="2" customWidth="1"/>
    <col min="4363" max="4363" width="11.1640625" style="2" bestFit="1" customWidth="1"/>
    <col min="4364" max="4364" width="9.1640625" style="2"/>
    <col min="4365" max="4365" width="4.1640625" style="2" customWidth="1"/>
    <col min="4366" max="4366" width="10.5" style="2" customWidth="1"/>
    <col min="4367" max="4367" width="9.1640625" style="2"/>
    <col min="4368" max="4370" width="10.6640625" style="2" customWidth="1"/>
    <col min="4371" max="4609" width="9.1640625" style="2"/>
    <col min="4610" max="4610" width="29.5" style="2" bestFit="1" customWidth="1"/>
    <col min="4611" max="4611" width="9.1640625" style="2"/>
    <col min="4612" max="4612" width="10.33203125" style="2" customWidth="1"/>
    <col min="4613" max="4613" width="10.5" style="2" customWidth="1"/>
    <col min="4614" max="4614" width="9.1640625" style="2"/>
    <col min="4615" max="4615" width="3.5" style="2" customWidth="1"/>
    <col min="4616" max="4616" width="11.1640625" style="2" bestFit="1" customWidth="1"/>
    <col min="4617" max="4617" width="9.1640625" style="2"/>
    <col min="4618" max="4618" width="3.5" style="2" customWidth="1"/>
    <col min="4619" max="4619" width="11.1640625" style="2" bestFit="1" customWidth="1"/>
    <col min="4620" max="4620" width="9.1640625" style="2"/>
    <col min="4621" max="4621" width="4.1640625" style="2" customWidth="1"/>
    <col min="4622" max="4622" width="10.5" style="2" customWidth="1"/>
    <col min="4623" max="4623" width="9.1640625" style="2"/>
    <col min="4624" max="4626" width="10.6640625" style="2" customWidth="1"/>
    <col min="4627" max="4865" width="9.1640625" style="2"/>
    <col min="4866" max="4866" width="29.5" style="2" bestFit="1" customWidth="1"/>
    <col min="4867" max="4867" width="9.1640625" style="2"/>
    <col min="4868" max="4868" width="10.33203125" style="2" customWidth="1"/>
    <col min="4869" max="4869" width="10.5" style="2" customWidth="1"/>
    <col min="4870" max="4870" width="9.1640625" style="2"/>
    <col min="4871" max="4871" width="3.5" style="2" customWidth="1"/>
    <col min="4872" max="4872" width="11.1640625" style="2" bestFit="1" customWidth="1"/>
    <col min="4873" max="4873" width="9.1640625" style="2"/>
    <col min="4874" max="4874" width="3.5" style="2" customWidth="1"/>
    <col min="4875" max="4875" width="11.1640625" style="2" bestFit="1" customWidth="1"/>
    <col min="4876" max="4876" width="9.1640625" style="2"/>
    <col min="4877" max="4877" width="4.1640625" style="2" customWidth="1"/>
    <col min="4878" max="4878" width="10.5" style="2" customWidth="1"/>
    <col min="4879" max="4879" width="9.1640625" style="2"/>
    <col min="4880" max="4882" width="10.6640625" style="2" customWidth="1"/>
    <col min="4883" max="5121" width="9.1640625" style="2"/>
    <col min="5122" max="5122" width="29.5" style="2" bestFit="1" customWidth="1"/>
    <col min="5123" max="5123" width="9.1640625" style="2"/>
    <col min="5124" max="5124" width="10.33203125" style="2" customWidth="1"/>
    <col min="5125" max="5125" width="10.5" style="2" customWidth="1"/>
    <col min="5126" max="5126" width="9.1640625" style="2"/>
    <col min="5127" max="5127" width="3.5" style="2" customWidth="1"/>
    <col min="5128" max="5128" width="11.1640625" style="2" bestFit="1" customWidth="1"/>
    <col min="5129" max="5129" width="9.1640625" style="2"/>
    <col min="5130" max="5130" width="3.5" style="2" customWidth="1"/>
    <col min="5131" max="5131" width="11.1640625" style="2" bestFit="1" customWidth="1"/>
    <col min="5132" max="5132" width="9.1640625" style="2"/>
    <col min="5133" max="5133" width="4.1640625" style="2" customWidth="1"/>
    <col min="5134" max="5134" width="10.5" style="2" customWidth="1"/>
    <col min="5135" max="5135" width="9.1640625" style="2"/>
    <col min="5136" max="5138" width="10.6640625" style="2" customWidth="1"/>
    <col min="5139" max="5377" width="9.1640625" style="2"/>
    <col min="5378" max="5378" width="29.5" style="2" bestFit="1" customWidth="1"/>
    <col min="5379" max="5379" width="9.1640625" style="2"/>
    <col min="5380" max="5380" width="10.33203125" style="2" customWidth="1"/>
    <col min="5381" max="5381" width="10.5" style="2" customWidth="1"/>
    <col min="5382" max="5382" width="9.1640625" style="2"/>
    <col min="5383" max="5383" width="3.5" style="2" customWidth="1"/>
    <col min="5384" max="5384" width="11.1640625" style="2" bestFit="1" customWidth="1"/>
    <col min="5385" max="5385" width="9.1640625" style="2"/>
    <col min="5386" max="5386" width="3.5" style="2" customWidth="1"/>
    <col min="5387" max="5387" width="11.1640625" style="2" bestFit="1" customWidth="1"/>
    <col min="5388" max="5388" width="9.1640625" style="2"/>
    <col min="5389" max="5389" width="4.1640625" style="2" customWidth="1"/>
    <col min="5390" max="5390" width="10.5" style="2" customWidth="1"/>
    <col min="5391" max="5391" width="9.1640625" style="2"/>
    <col min="5392" max="5394" width="10.6640625" style="2" customWidth="1"/>
    <col min="5395" max="5633" width="9.1640625" style="2"/>
    <col min="5634" max="5634" width="29.5" style="2" bestFit="1" customWidth="1"/>
    <col min="5635" max="5635" width="9.1640625" style="2"/>
    <col min="5636" max="5636" width="10.33203125" style="2" customWidth="1"/>
    <col min="5637" max="5637" width="10.5" style="2" customWidth="1"/>
    <col min="5638" max="5638" width="9.1640625" style="2"/>
    <col min="5639" max="5639" width="3.5" style="2" customWidth="1"/>
    <col min="5640" max="5640" width="11.1640625" style="2" bestFit="1" customWidth="1"/>
    <col min="5641" max="5641" width="9.1640625" style="2"/>
    <col min="5642" max="5642" width="3.5" style="2" customWidth="1"/>
    <col min="5643" max="5643" width="11.1640625" style="2" bestFit="1" customWidth="1"/>
    <col min="5644" max="5644" width="9.1640625" style="2"/>
    <col min="5645" max="5645" width="4.1640625" style="2" customWidth="1"/>
    <col min="5646" max="5646" width="10.5" style="2" customWidth="1"/>
    <col min="5647" max="5647" width="9.1640625" style="2"/>
    <col min="5648" max="5650" width="10.6640625" style="2" customWidth="1"/>
    <col min="5651" max="5889" width="9.1640625" style="2"/>
    <col min="5890" max="5890" width="29.5" style="2" bestFit="1" customWidth="1"/>
    <col min="5891" max="5891" width="9.1640625" style="2"/>
    <col min="5892" max="5892" width="10.33203125" style="2" customWidth="1"/>
    <col min="5893" max="5893" width="10.5" style="2" customWidth="1"/>
    <col min="5894" max="5894" width="9.1640625" style="2"/>
    <col min="5895" max="5895" width="3.5" style="2" customWidth="1"/>
    <col min="5896" max="5896" width="11.1640625" style="2" bestFit="1" customWidth="1"/>
    <col min="5897" max="5897" width="9.1640625" style="2"/>
    <col min="5898" max="5898" width="3.5" style="2" customWidth="1"/>
    <col min="5899" max="5899" width="11.1640625" style="2" bestFit="1" customWidth="1"/>
    <col min="5900" max="5900" width="9.1640625" style="2"/>
    <col min="5901" max="5901" width="4.1640625" style="2" customWidth="1"/>
    <col min="5902" max="5902" width="10.5" style="2" customWidth="1"/>
    <col min="5903" max="5903" width="9.1640625" style="2"/>
    <col min="5904" max="5906" width="10.6640625" style="2" customWidth="1"/>
    <col min="5907" max="6145" width="9.1640625" style="2"/>
    <col min="6146" max="6146" width="29.5" style="2" bestFit="1" customWidth="1"/>
    <col min="6147" max="6147" width="9.1640625" style="2"/>
    <col min="6148" max="6148" width="10.33203125" style="2" customWidth="1"/>
    <col min="6149" max="6149" width="10.5" style="2" customWidth="1"/>
    <col min="6150" max="6150" width="9.1640625" style="2"/>
    <col min="6151" max="6151" width="3.5" style="2" customWidth="1"/>
    <col min="6152" max="6152" width="11.1640625" style="2" bestFit="1" customWidth="1"/>
    <col min="6153" max="6153" width="9.1640625" style="2"/>
    <col min="6154" max="6154" width="3.5" style="2" customWidth="1"/>
    <col min="6155" max="6155" width="11.1640625" style="2" bestFit="1" customWidth="1"/>
    <col min="6156" max="6156" width="9.1640625" style="2"/>
    <col min="6157" max="6157" width="4.1640625" style="2" customWidth="1"/>
    <col min="6158" max="6158" width="10.5" style="2" customWidth="1"/>
    <col min="6159" max="6159" width="9.1640625" style="2"/>
    <col min="6160" max="6162" width="10.6640625" style="2" customWidth="1"/>
    <col min="6163" max="6401" width="9.1640625" style="2"/>
    <col min="6402" max="6402" width="29.5" style="2" bestFit="1" customWidth="1"/>
    <col min="6403" max="6403" width="9.1640625" style="2"/>
    <col min="6404" max="6404" width="10.33203125" style="2" customWidth="1"/>
    <col min="6405" max="6405" width="10.5" style="2" customWidth="1"/>
    <col min="6406" max="6406" width="9.1640625" style="2"/>
    <col min="6407" max="6407" width="3.5" style="2" customWidth="1"/>
    <col min="6408" max="6408" width="11.1640625" style="2" bestFit="1" customWidth="1"/>
    <col min="6409" max="6409" width="9.1640625" style="2"/>
    <col min="6410" max="6410" width="3.5" style="2" customWidth="1"/>
    <col min="6411" max="6411" width="11.1640625" style="2" bestFit="1" customWidth="1"/>
    <col min="6412" max="6412" width="9.1640625" style="2"/>
    <col min="6413" max="6413" width="4.1640625" style="2" customWidth="1"/>
    <col min="6414" max="6414" width="10.5" style="2" customWidth="1"/>
    <col min="6415" max="6415" width="9.1640625" style="2"/>
    <col min="6416" max="6418" width="10.6640625" style="2" customWidth="1"/>
    <col min="6419" max="6657" width="9.1640625" style="2"/>
    <col min="6658" max="6658" width="29.5" style="2" bestFit="1" customWidth="1"/>
    <col min="6659" max="6659" width="9.1640625" style="2"/>
    <col min="6660" max="6660" width="10.33203125" style="2" customWidth="1"/>
    <col min="6661" max="6661" width="10.5" style="2" customWidth="1"/>
    <col min="6662" max="6662" width="9.1640625" style="2"/>
    <col min="6663" max="6663" width="3.5" style="2" customWidth="1"/>
    <col min="6664" max="6664" width="11.1640625" style="2" bestFit="1" customWidth="1"/>
    <col min="6665" max="6665" width="9.1640625" style="2"/>
    <col min="6666" max="6666" width="3.5" style="2" customWidth="1"/>
    <col min="6667" max="6667" width="11.1640625" style="2" bestFit="1" customWidth="1"/>
    <col min="6668" max="6668" width="9.1640625" style="2"/>
    <col min="6669" max="6669" width="4.1640625" style="2" customWidth="1"/>
    <col min="6670" max="6670" width="10.5" style="2" customWidth="1"/>
    <col min="6671" max="6671" width="9.1640625" style="2"/>
    <col min="6672" max="6674" width="10.6640625" style="2" customWidth="1"/>
    <col min="6675" max="6913" width="9.1640625" style="2"/>
    <col min="6914" max="6914" width="29.5" style="2" bestFit="1" customWidth="1"/>
    <col min="6915" max="6915" width="9.1640625" style="2"/>
    <col min="6916" max="6916" width="10.33203125" style="2" customWidth="1"/>
    <col min="6917" max="6917" width="10.5" style="2" customWidth="1"/>
    <col min="6918" max="6918" width="9.1640625" style="2"/>
    <col min="6919" max="6919" width="3.5" style="2" customWidth="1"/>
    <col min="6920" max="6920" width="11.1640625" style="2" bestFit="1" customWidth="1"/>
    <col min="6921" max="6921" width="9.1640625" style="2"/>
    <col min="6922" max="6922" width="3.5" style="2" customWidth="1"/>
    <col min="6923" max="6923" width="11.1640625" style="2" bestFit="1" customWidth="1"/>
    <col min="6924" max="6924" width="9.1640625" style="2"/>
    <col min="6925" max="6925" width="4.1640625" style="2" customWidth="1"/>
    <col min="6926" max="6926" width="10.5" style="2" customWidth="1"/>
    <col min="6927" max="6927" width="9.1640625" style="2"/>
    <col min="6928" max="6930" width="10.6640625" style="2" customWidth="1"/>
    <col min="6931" max="7169" width="9.1640625" style="2"/>
    <col min="7170" max="7170" width="29.5" style="2" bestFit="1" customWidth="1"/>
    <col min="7171" max="7171" width="9.1640625" style="2"/>
    <col min="7172" max="7172" width="10.33203125" style="2" customWidth="1"/>
    <col min="7173" max="7173" width="10.5" style="2" customWidth="1"/>
    <col min="7174" max="7174" width="9.1640625" style="2"/>
    <col min="7175" max="7175" width="3.5" style="2" customWidth="1"/>
    <col min="7176" max="7176" width="11.1640625" style="2" bestFit="1" customWidth="1"/>
    <col min="7177" max="7177" width="9.1640625" style="2"/>
    <col min="7178" max="7178" width="3.5" style="2" customWidth="1"/>
    <col min="7179" max="7179" width="11.1640625" style="2" bestFit="1" customWidth="1"/>
    <col min="7180" max="7180" width="9.1640625" style="2"/>
    <col min="7181" max="7181" width="4.1640625" style="2" customWidth="1"/>
    <col min="7182" max="7182" width="10.5" style="2" customWidth="1"/>
    <col min="7183" max="7183" width="9.1640625" style="2"/>
    <col min="7184" max="7186" width="10.6640625" style="2" customWidth="1"/>
    <col min="7187" max="7425" width="9.1640625" style="2"/>
    <col min="7426" max="7426" width="29.5" style="2" bestFit="1" customWidth="1"/>
    <col min="7427" max="7427" width="9.1640625" style="2"/>
    <col min="7428" max="7428" width="10.33203125" style="2" customWidth="1"/>
    <col min="7429" max="7429" width="10.5" style="2" customWidth="1"/>
    <col min="7430" max="7430" width="9.1640625" style="2"/>
    <col min="7431" max="7431" width="3.5" style="2" customWidth="1"/>
    <col min="7432" max="7432" width="11.1640625" style="2" bestFit="1" customWidth="1"/>
    <col min="7433" max="7433" width="9.1640625" style="2"/>
    <col min="7434" max="7434" width="3.5" style="2" customWidth="1"/>
    <col min="7435" max="7435" width="11.1640625" style="2" bestFit="1" customWidth="1"/>
    <col min="7436" max="7436" width="9.1640625" style="2"/>
    <col min="7437" max="7437" width="4.1640625" style="2" customWidth="1"/>
    <col min="7438" max="7438" width="10.5" style="2" customWidth="1"/>
    <col min="7439" max="7439" width="9.1640625" style="2"/>
    <col min="7440" max="7442" width="10.6640625" style="2" customWidth="1"/>
    <col min="7443" max="7681" width="9.1640625" style="2"/>
    <col min="7682" max="7682" width="29.5" style="2" bestFit="1" customWidth="1"/>
    <col min="7683" max="7683" width="9.1640625" style="2"/>
    <col min="7684" max="7684" width="10.33203125" style="2" customWidth="1"/>
    <col min="7685" max="7685" width="10.5" style="2" customWidth="1"/>
    <col min="7686" max="7686" width="9.1640625" style="2"/>
    <col min="7687" max="7687" width="3.5" style="2" customWidth="1"/>
    <col min="7688" max="7688" width="11.1640625" style="2" bestFit="1" customWidth="1"/>
    <col min="7689" max="7689" width="9.1640625" style="2"/>
    <col min="7690" max="7690" width="3.5" style="2" customWidth="1"/>
    <col min="7691" max="7691" width="11.1640625" style="2" bestFit="1" customWidth="1"/>
    <col min="7692" max="7692" width="9.1640625" style="2"/>
    <col min="7693" max="7693" width="4.1640625" style="2" customWidth="1"/>
    <col min="7694" max="7694" width="10.5" style="2" customWidth="1"/>
    <col min="7695" max="7695" width="9.1640625" style="2"/>
    <col min="7696" max="7698" width="10.6640625" style="2" customWidth="1"/>
    <col min="7699" max="7937" width="9.1640625" style="2"/>
    <col min="7938" max="7938" width="29.5" style="2" bestFit="1" customWidth="1"/>
    <col min="7939" max="7939" width="9.1640625" style="2"/>
    <col min="7940" max="7940" width="10.33203125" style="2" customWidth="1"/>
    <col min="7941" max="7941" width="10.5" style="2" customWidth="1"/>
    <col min="7942" max="7942" width="9.1640625" style="2"/>
    <col min="7943" max="7943" width="3.5" style="2" customWidth="1"/>
    <col min="7944" max="7944" width="11.1640625" style="2" bestFit="1" customWidth="1"/>
    <col min="7945" max="7945" width="9.1640625" style="2"/>
    <col min="7946" max="7946" width="3.5" style="2" customWidth="1"/>
    <col min="7947" max="7947" width="11.1640625" style="2" bestFit="1" customWidth="1"/>
    <col min="7948" max="7948" width="9.1640625" style="2"/>
    <col min="7949" max="7949" width="4.1640625" style="2" customWidth="1"/>
    <col min="7950" max="7950" width="10.5" style="2" customWidth="1"/>
    <col min="7951" max="7951" width="9.1640625" style="2"/>
    <col min="7952" max="7954" width="10.6640625" style="2" customWidth="1"/>
    <col min="7955" max="8193" width="9.1640625" style="2"/>
    <col min="8194" max="8194" width="29.5" style="2" bestFit="1" customWidth="1"/>
    <col min="8195" max="8195" width="9.1640625" style="2"/>
    <col min="8196" max="8196" width="10.33203125" style="2" customWidth="1"/>
    <col min="8197" max="8197" width="10.5" style="2" customWidth="1"/>
    <col min="8198" max="8198" width="9.1640625" style="2"/>
    <col min="8199" max="8199" width="3.5" style="2" customWidth="1"/>
    <col min="8200" max="8200" width="11.1640625" style="2" bestFit="1" customWidth="1"/>
    <col min="8201" max="8201" width="9.1640625" style="2"/>
    <col min="8202" max="8202" width="3.5" style="2" customWidth="1"/>
    <col min="8203" max="8203" width="11.1640625" style="2" bestFit="1" customWidth="1"/>
    <col min="8204" max="8204" width="9.1640625" style="2"/>
    <col min="8205" max="8205" width="4.1640625" style="2" customWidth="1"/>
    <col min="8206" max="8206" width="10.5" style="2" customWidth="1"/>
    <col min="8207" max="8207" width="9.1640625" style="2"/>
    <col min="8208" max="8210" width="10.6640625" style="2" customWidth="1"/>
    <col min="8211" max="8449" width="9.1640625" style="2"/>
    <col min="8450" max="8450" width="29.5" style="2" bestFit="1" customWidth="1"/>
    <col min="8451" max="8451" width="9.1640625" style="2"/>
    <col min="8452" max="8452" width="10.33203125" style="2" customWidth="1"/>
    <col min="8453" max="8453" width="10.5" style="2" customWidth="1"/>
    <col min="8454" max="8454" width="9.1640625" style="2"/>
    <col min="8455" max="8455" width="3.5" style="2" customWidth="1"/>
    <col min="8456" max="8456" width="11.1640625" style="2" bestFit="1" customWidth="1"/>
    <col min="8457" max="8457" width="9.1640625" style="2"/>
    <col min="8458" max="8458" width="3.5" style="2" customWidth="1"/>
    <col min="8459" max="8459" width="11.1640625" style="2" bestFit="1" customWidth="1"/>
    <col min="8460" max="8460" width="9.1640625" style="2"/>
    <col min="8461" max="8461" width="4.1640625" style="2" customWidth="1"/>
    <col min="8462" max="8462" width="10.5" style="2" customWidth="1"/>
    <col min="8463" max="8463" width="9.1640625" style="2"/>
    <col min="8464" max="8466" width="10.6640625" style="2" customWidth="1"/>
    <col min="8467" max="8705" width="9.1640625" style="2"/>
    <col min="8706" max="8706" width="29.5" style="2" bestFit="1" customWidth="1"/>
    <col min="8707" max="8707" width="9.1640625" style="2"/>
    <col min="8708" max="8708" width="10.33203125" style="2" customWidth="1"/>
    <col min="8709" max="8709" width="10.5" style="2" customWidth="1"/>
    <col min="8710" max="8710" width="9.1640625" style="2"/>
    <col min="8711" max="8711" width="3.5" style="2" customWidth="1"/>
    <col min="8712" max="8712" width="11.1640625" style="2" bestFit="1" customWidth="1"/>
    <col min="8713" max="8713" width="9.1640625" style="2"/>
    <col min="8714" max="8714" width="3.5" style="2" customWidth="1"/>
    <col min="8715" max="8715" width="11.1640625" style="2" bestFit="1" customWidth="1"/>
    <col min="8716" max="8716" width="9.1640625" style="2"/>
    <col min="8717" max="8717" width="4.1640625" style="2" customWidth="1"/>
    <col min="8718" max="8718" width="10.5" style="2" customWidth="1"/>
    <col min="8719" max="8719" width="9.1640625" style="2"/>
    <col min="8720" max="8722" width="10.6640625" style="2" customWidth="1"/>
    <col min="8723" max="8961" width="9.1640625" style="2"/>
    <col min="8962" max="8962" width="29.5" style="2" bestFit="1" customWidth="1"/>
    <col min="8963" max="8963" width="9.1640625" style="2"/>
    <col min="8964" max="8964" width="10.33203125" style="2" customWidth="1"/>
    <col min="8965" max="8965" width="10.5" style="2" customWidth="1"/>
    <col min="8966" max="8966" width="9.1640625" style="2"/>
    <col min="8967" max="8967" width="3.5" style="2" customWidth="1"/>
    <col min="8968" max="8968" width="11.1640625" style="2" bestFit="1" customWidth="1"/>
    <col min="8969" max="8969" width="9.1640625" style="2"/>
    <col min="8970" max="8970" width="3.5" style="2" customWidth="1"/>
    <col min="8971" max="8971" width="11.1640625" style="2" bestFit="1" customWidth="1"/>
    <col min="8972" max="8972" width="9.1640625" style="2"/>
    <col min="8973" max="8973" width="4.1640625" style="2" customWidth="1"/>
    <col min="8974" max="8974" width="10.5" style="2" customWidth="1"/>
    <col min="8975" max="8975" width="9.1640625" style="2"/>
    <col min="8976" max="8978" width="10.6640625" style="2" customWidth="1"/>
    <col min="8979" max="9217" width="9.1640625" style="2"/>
    <col min="9218" max="9218" width="29.5" style="2" bestFit="1" customWidth="1"/>
    <col min="9219" max="9219" width="9.1640625" style="2"/>
    <col min="9220" max="9220" width="10.33203125" style="2" customWidth="1"/>
    <col min="9221" max="9221" width="10.5" style="2" customWidth="1"/>
    <col min="9222" max="9222" width="9.1640625" style="2"/>
    <col min="9223" max="9223" width="3.5" style="2" customWidth="1"/>
    <col min="9224" max="9224" width="11.1640625" style="2" bestFit="1" customWidth="1"/>
    <col min="9225" max="9225" width="9.1640625" style="2"/>
    <col min="9226" max="9226" width="3.5" style="2" customWidth="1"/>
    <col min="9227" max="9227" width="11.1640625" style="2" bestFit="1" customWidth="1"/>
    <col min="9228" max="9228" width="9.1640625" style="2"/>
    <col min="9229" max="9229" width="4.1640625" style="2" customWidth="1"/>
    <col min="9230" max="9230" width="10.5" style="2" customWidth="1"/>
    <col min="9231" max="9231" width="9.1640625" style="2"/>
    <col min="9232" max="9234" width="10.6640625" style="2" customWidth="1"/>
    <col min="9235" max="9473" width="9.1640625" style="2"/>
    <col min="9474" max="9474" width="29.5" style="2" bestFit="1" customWidth="1"/>
    <col min="9475" max="9475" width="9.1640625" style="2"/>
    <col min="9476" max="9476" width="10.33203125" style="2" customWidth="1"/>
    <col min="9477" max="9477" width="10.5" style="2" customWidth="1"/>
    <col min="9478" max="9478" width="9.1640625" style="2"/>
    <col min="9479" max="9479" width="3.5" style="2" customWidth="1"/>
    <col min="9480" max="9480" width="11.1640625" style="2" bestFit="1" customWidth="1"/>
    <col min="9481" max="9481" width="9.1640625" style="2"/>
    <col min="9482" max="9482" width="3.5" style="2" customWidth="1"/>
    <col min="9483" max="9483" width="11.1640625" style="2" bestFit="1" customWidth="1"/>
    <col min="9484" max="9484" width="9.1640625" style="2"/>
    <col min="9485" max="9485" width="4.1640625" style="2" customWidth="1"/>
    <col min="9486" max="9486" width="10.5" style="2" customWidth="1"/>
    <col min="9487" max="9487" width="9.1640625" style="2"/>
    <col min="9488" max="9490" width="10.6640625" style="2" customWidth="1"/>
    <col min="9491" max="9729" width="9.1640625" style="2"/>
    <col min="9730" max="9730" width="29.5" style="2" bestFit="1" customWidth="1"/>
    <col min="9731" max="9731" width="9.1640625" style="2"/>
    <col min="9732" max="9732" width="10.33203125" style="2" customWidth="1"/>
    <col min="9733" max="9733" width="10.5" style="2" customWidth="1"/>
    <col min="9734" max="9734" width="9.1640625" style="2"/>
    <col min="9735" max="9735" width="3.5" style="2" customWidth="1"/>
    <col min="9736" max="9736" width="11.1640625" style="2" bestFit="1" customWidth="1"/>
    <col min="9737" max="9737" width="9.1640625" style="2"/>
    <col min="9738" max="9738" width="3.5" style="2" customWidth="1"/>
    <col min="9739" max="9739" width="11.1640625" style="2" bestFit="1" customWidth="1"/>
    <col min="9740" max="9740" width="9.1640625" style="2"/>
    <col min="9741" max="9741" width="4.1640625" style="2" customWidth="1"/>
    <col min="9742" max="9742" width="10.5" style="2" customWidth="1"/>
    <col min="9743" max="9743" width="9.1640625" style="2"/>
    <col min="9744" max="9746" width="10.6640625" style="2" customWidth="1"/>
    <col min="9747" max="9985" width="9.1640625" style="2"/>
    <col min="9986" max="9986" width="29.5" style="2" bestFit="1" customWidth="1"/>
    <col min="9987" max="9987" width="9.1640625" style="2"/>
    <col min="9988" max="9988" width="10.33203125" style="2" customWidth="1"/>
    <col min="9989" max="9989" width="10.5" style="2" customWidth="1"/>
    <col min="9990" max="9990" width="9.1640625" style="2"/>
    <col min="9991" max="9991" width="3.5" style="2" customWidth="1"/>
    <col min="9992" max="9992" width="11.1640625" style="2" bestFit="1" customWidth="1"/>
    <col min="9993" max="9993" width="9.1640625" style="2"/>
    <col min="9994" max="9994" width="3.5" style="2" customWidth="1"/>
    <col min="9995" max="9995" width="11.1640625" style="2" bestFit="1" customWidth="1"/>
    <col min="9996" max="9996" width="9.1640625" style="2"/>
    <col min="9997" max="9997" width="4.1640625" style="2" customWidth="1"/>
    <col min="9998" max="9998" width="10.5" style="2" customWidth="1"/>
    <col min="9999" max="9999" width="9.1640625" style="2"/>
    <col min="10000" max="10002" width="10.6640625" style="2" customWidth="1"/>
    <col min="10003" max="10241" width="9.1640625" style="2"/>
    <col min="10242" max="10242" width="29.5" style="2" bestFit="1" customWidth="1"/>
    <col min="10243" max="10243" width="9.1640625" style="2"/>
    <col min="10244" max="10244" width="10.33203125" style="2" customWidth="1"/>
    <col min="10245" max="10245" width="10.5" style="2" customWidth="1"/>
    <col min="10246" max="10246" width="9.1640625" style="2"/>
    <col min="10247" max="10247" width="3.5" style="2" customWidth="1"/>
    <col min="10248" max="10248" width="11.1640625" style="2" bestFit="1" customWidth="1"/>
    <col min="10249" max="10249" width="9.1640625" style="2"/>
    <col min="10250" max="10250" width="3.5" style="2" customWidth="1"/>
    <col min="10251" max="10251" width="11.1640625" style="2" bestFit="1" customWidth="1"/>
    <col min="10252" max="10252" width="9.1640625" style="2"/>
    <col min="10253" max="10253" width="4.1640625" style="2" customWidth="1"/>
    <col min="10254" max="10254" width="10.5" style="2" customWidth="1"/>
    <col min="10255" max="10255" width="9.1640625" style="2"/>
    <col min="10256" max="10258" width="10.6640625" style="2" customWidth="1"/>
    <col min="10259" max="10497" width="9.1640625" style="2"/>
    <col min="10498" max="10498" width="29.5" style="2" bestFit="1" customWidth="1"/>
    <col min="10499" max="10499" width="9.1640625" style="2"/>
    <col min="10500" max="10500" width="10.33203125" style="2" customWidth="1"/>
    <col min="10501" max="10501" width="10.5" style="2" customWidth="1"/>
    <col min="10502" max="10502" width="9.1640625" style="2"/>
    <col min="10503" max="10503" width="3.5" style="2" customWidth="1"/>
    <col min="10504" max="10504" width="11.1640625" style="2" bestFit="1" customWidth="1"/>
    <col min="10505" max="10505" width="9.1640625" style="2"/>
    <col min="10506" max="10506" width="3.5" style="2" customWidth="1"/>
    <col min="10507" max="10507" width="11.1640625" style="2" bestFit="1" customWidth="1"/>
    <col min="10508" max="10508" width="9.1640625" style="2"/>
    <col min="10509" max="10509" width="4.1640625" style="2" customWidth="1"/>
    <col min="10510" max="10510" width="10.5" style="2" customWidth="1"/>
    <col min="10511" max="10511" width="9.1640625" style="2"/>
    <col min="10512" max="10514" width="10.6640625" style="2" customWidth="1"/>
    <col min="10515" max="10753" width="9.1640625" style="2"/>
    <col min="10754" max="10754" width="29.5" style="2" bestFit="1" customWidth="1"/>
    <col min="10755" max="10755" width="9.1640625" style="2"/>
    <col min="10756" max="10756" width="10.33203125" style="2" customWidth="1"/>
    <col min="10757" max="10757" width="10.5" style="2" customWidth="1"/>
    <col min="10758" max="10758" width="9.1640625" style="2"/>
    <col min="10759" max="10759" width="3.5" style="2" customWidth="1"/>
    <col min="10760" max="10760" width="11.1640625" style="2" bestFit="1" customWidth="1"/>
    <col min="10761" max="10761" width="9.1640625" style="2"/>
    <col min="10762" max="10762" width="3.5" style="2" customWidth="1"/>
    <col min="10763" max="10763" width="11.1640625" style="2" bestFit="1" customWidth="1"/>
    <col min="10764" max="10764" width="9.1640625" style="2"/>
    <col min="10765" max="10765" width="4.1640625" style="2" customWidth="1"/>
    <col min="10766" max="10766" width="10.5" style="2" customWidth="1"/>
    <col min="10767" max="10767" width="9.1640625" style="2"/>
    <col min="10768" max="10770" width="10.6640625" style="2" customWidth="1"/>
    <col min="10771" max="11009" width="9.1640625" style="2"/>
    <col min="11010" max="11010" width="29.5" style="2" bestFit="1" customWidth="1"/>
    <col min="11011" max="11011" width="9.1640625" style="2"/>
    <col min="11012" max="11012" width="10.33203125" style="2" customWidth="1"/>
    <col min="11013" max="11013" width="10.5" style="2" customWidth="1"/>
    <col min="11014" max="11014" width="9.1640625" style="2"/>
    <col min="11015" max="11015" width="3.5" style="2" customWidth="1"/>
    <col min="11016" max="11016" width="11.1640625" style="2" bestFit="1" customWidth="1"/>
    <col min="11017" max="11017" width="9.1640625" style="2"/>
    <col min="11018" max="11018" width="3.5" style="2" customWidth="1"/>
    <col min="11019" max="11019" width="11.1640625" style="2" bestFit="1" customWidth="1"/>
    <col min="11020" max="11020" width="9.1640625" style="2"/>
    <col min="11021" max="11021" width="4.1640625" style="2" customWidth="1"/>
    <col min="11022" max="11022" width="10.5" style="2" customWidth="1"/>
    <col min="11023" max="11023" width="9.1640625" style="2"/>
    <col min="11024" max="11026" width="10.6640625" style="2" customWidth="1"/>
    <col min="11027" max="11265" width="9.1640625" style="2"/>
    <col min="11266" max="11266" width="29.5" style="2" bestFit="1" customWidth="1"/>
    <col min="11267" max="11267" width="9.1640625" style="2"/>
    <col min="11268" max="11268" width="10.33203125" style="2" customWidth="1"/>
    <col min="11269" max="11269" width="10.5" style="2" customWidth="1"/>
    <col min="11270" max="11270" width="9.1640625" style="2"/>
    <col min="11271" max="11271" width="3.5" style="2" customWidth="1"/>
    <col min="11272" max="11272" width="11.1640625" style="2" bestFit="1" customWidth="1"/>
    <col min="11273" max="11273" width="9.1640625" style="2"/>
    <col min="11274" max="11274" width="3.5" style="2" customWidth="1"/>
    <col min="11275" max="11275" width="11.1640625" style="2" bestFit="1" customWidth="1"/>
    <col min="11276" max="11276" width="9.1640625" style="2"/>
    <col min="11277" max="11277" width="4.1640625" style="2" customWidth="1"/>
    <col min="11278" max="11278" width="10.5" style="2" customWidth="1"/>
    <col min="11279" max="11279" width="9.1640625" style="2"/>
    <col min="11280" max="11282" width="10.6640625" style="2" customWidth="1"/>
    <col min="11283" max="11521" width="9.1640625" style="2"/>
    <col min="11522" max="11522" width="29.5" style="2" bestFit="1" customWidth="1"/>
    <col min="11523" max="11523" width="9.1640625" style="2"/>
    <col min="11524" max="11524" width="10.33203125" style="2" customWidth="1"/>
    <col min="11525" max="11525" width="10.5" style="2" customWidth="1"/>
    <col min="11526" max="11526" width="9.1640625" style="2"/>
    <col min="11527" max="11527" width="3.5" style="2" customWidth="1"/>
    <col min="11528" max="11528" width="11.1640625" style="2" bestFit="1" customWidth="1"/>
    <col min="11529" max="11529" width="9.1640625" style="2"/>
    <col min="11530" max="11530" width="3.5" style="2" customWidth="1"/>
    <col min="11531" max="11531" width="11.1640625" style="2" bestFit="1" customWidth="1"/>
    <col min="11532" max="11532" width="9.1640625" style="2"/>
    <col min="11533" max="11533" width="4.1640625" style="2" customWidth="1"/>
    <col min="11534" max="11534" width="10.5" style="2" customWidth="1"/>
    <col min="11535" max="11535" width="9.1640625" style="2"/>
    <col min="11536" max="11538" width="10.6640625" style="2" customWidth="1"/>
    <col min="11539" max="11777" width="9.1640625" style="2"/>
    <col min="11778" max="11778" width="29.5" style="2" bestFit="1" customWidth="1"/>
    <col min="11779" max="11779" width="9.1640625" style="2"/>
    <col min="11780" max="11780" width="10.33203125" style="2" customWidth="1"/>
    <col min="11781" max="11781" width="10.5" style="2" customWidth="1"/>
    <col min="11782" max="11782" width="9.1640625" style="2"/>
    <col min="11783" max="11783" width="3.5" style="2" customWidth="1"/>
    <col min="11784" max="11784" width="11.1640625" style="2" bestFit="1" customWidth="1"/>
    <col min="11785" max="11785" width="9.1640625" style="2"/>
    <col min="11786" max="11786" width="3.5" style="2" customWidth="1"/>
    <col min="11787" max="11787" width="11.1640625" style="2" bestFit="1" customWidth="1"/>
    <col min="11788" max="11788" width="9.1640625" style="2"/>
    <col min="11789" max="11789" width="4.1640625" style="2" customWidth="1"/>
    <col min="11790" max="11790" width="10.5" style="2" customWidth="1"/>
    <col min="11791" max="11791" width="9.1640625" style="2"/>
    <col min="11792" max="11794" width="10.6640625" style="2" customWidth="1"/>
    <col min="11795" max="12033" width="9.1640625" style="2"/>
    <col min="12034" max="12034" width="29.5" style="2" bestFit="1" customWidth="1"/>
    <col min="12035" max="12035" width="9.1640625" style="2"/>
    <col min="12036" max="12036" width="10.33203125" style="2" customWidth="1"/>
    <col min="12037" max="12037" width="10.5" style="2" customWidth="1"/>
    <col min="12038" max="12038" width="9.1640625" style="2"/>
    <col min="12039" max="12039" width="3.5" style="2" customWidth="1"/>
    <col min="12040" max="12040" width="11.1640625" style="2" bestFit="1" customWidth="1"/>
    <col min="12041" max="12041" width="9.1640625" style="2"/>
    <col min="12042" max="12042" width="3.5" style="2" customWidth="1"/>
    <col min="12043" max="12043" width="11.1640625" style="2" bestFit="1" customWidth="1"/>
    <col min="12044" max="12044" width="9.1640625" style="2"/>
    <col min="12045" max="12045" width="4.1640625" style="2" customWidth="1"/>
    <col min="12046" max="12046" width="10.5" style="2" customWidth="1"/>
    <col min="12047" max="12047" width="9.1640625" style="2"/>
    <col min="12048" max="12050" width="10.6640625" style="2" customWidth="1"/>
    <col min="12051" max="12289" width="9.1640625" style="2"/>
    <col min="12290" max="12290" width="29.5" style="2" bestFit="1" customWidth="1"/>
    <col min="12291" max="12291" width="9.1640625" style="2"/>
    <col min="12292" max="12292" width="10.33203125" style="2" customWidth="1"/>
    <col min="12293" max="12293" width="10.5" style="2" customWidth="1"/>
    <col min="12294" max="12294" width="9.1640625" style="2"/>
    <col min="12295" max="12295" width="3.5" style="2" customWidth="1"/>
    <col min="12296" max="12296" width="11.1640625" style="2" bestFit="1" customWidth="1"/>
    <col min="12297" max="12297" width="9.1640625" style="2"/>
    <col min="12298" max="12298" width="3.5" style="2" customWidth="1"/>
    <col min="12299" max="12299" width="11.1640625" style="2" bestFit="1" customWidth="1"/>
    <col min="12300" max="12300" width="9.1640625" style="2"/>
    <col min="12301" max="12301" width="4.1640625" style="2" customWidth="1"/>
    <col min="12302" max="12302" width="10.5" style="2" customWidth="1"/>
    <col min="12303" max="12303" width="9.1640625" style="2"/>
    <col min="12304" max="12306" width="10.6640625" style="2" customWidth="1"/>
    <col min="12307" max="12545" width="9.1640625" style="2"/>
    <col min="12546" max="12546" width="29.5" style="2" bestFit="1" customWidth="1"/>
    <col min="12547" max="12547" width="9.1640625" style="2"/>
    <col min="12548" max="12548" width="10.33203125" style="2" customWidth="1"/>
    <col min="12549" max="12549" width="10.5" style="2" customWidth="1"/>
    <col min="12550" max="12550" width="9.1640625" style="2"/>
    <col min="12551" max="12551" width="3.5" style="2" customWidth="1"/>
    <col min="12552" max="12552" width="11.1640625" style="2" bestFit="1" customWidth="1"/>
    <col min="12553" max="12553" width="9.1640625" style="2"/>
    <col min="12554" max="12554" width="3.5" style="2" customWidth="1"/>
    <col min="12555" max="12555" width="11.1640625" style="2" bestFit="1" customWidth="1"/>
    <col min="12556" max="12556" width="9.1640625" style="2"/>
    <col min="12557" max="12557" width="4.1640625" style="2" customWidth="1"/>
    <col min="12558" max="12558" width="10.5" style="2" customWidth="1"/>
    <col min="12559" max="12559" width="9.1640625" style="2"/>
    <col min="12560" max="12562" width="10.6640625" style="2" customWidth="1"/>
    <col min="12563" max="12801" width="9.1640625" style="2"/>
    <col min="12802" max="12802" width="29.5" style="2" bestFit="1" customWidth="1"/>
    <col min="12803" max="12803" width="9.1640625" style="2"/>
    <col min="12804" max="12804" width="10.33203125" style="2" customWidth="1"/>
    <col min="12805" max="12805" width="10.5" style="2" customWidth="1"/>
    <col min="12806" max="12806" width="9.1640625" style="2"/>
    <col min="12807" max="12807" width="3.5" style="2" customWidth="1"/>
    <col min="12808" max="12808" width="11.1640625" style="2" bestFit="1" customWidth="1"/>
    <col min="12809" max="12809" width="9.1640625" style="2"/>
    <col min="12810" max="12810" width="3.5" style="2" customWidth="1"/>
    <col min="12811" max="12811" width="11.1640625" style="2" bestFit="1" customWidth="1"/>
    <col min="12812" max="12812" width="9.1640625" style="2"/>
    <col min="12813" max="12813" width="4.1640625" style="2" customWidth="1"/>
    <col min="12814" max="12814" width="10.5" style="2" customWidth="1"/>
    <col min="12815" max="12815" width="9.1640625" style="2"/>
    <col min="12816" max="12818" width="10.6640625" style="2" customWidth="1"/>
    <col min="12819" max="13057" width="9.1640625" style="2"/>
    <col min="13058" max="13058" width="29.5" style="2" bestFit="1" customWidth="1"/>
    <col min="13059" max="13059" width="9.1640625" style="2"/>
    <col min="13060" max="13060" width="10.33203125" style="2" customWidth="1"/>
    <col min="13061" max="13061" width="10.5" style="2" customWidth="1"/>
    <col min="13062" max="13062" width="9.1640625" style="2"/>
    <col min="13063" max="13063" width="3.5" style="2" customWidth="1"/>
    <col min="13064" max="13064" width="11.1640625" style="2" bestFit="1" customWidth="1"/>
    <col min="13065" max="13065" width="9.1640625" style="2"/>
    <col min="13066" max="13066" width="3.5" style="2" customWidth="1"/>
    <col min="13067" max="13067" width="11.1640625" style="2" bestFit="1" customWidth="1"/>
    <col min="13068" max="13068" width="9.1640625" style="2"/>
    <col min="13069" max="13069" width="4.1640625" style="2" customWidth="1"/>
    <col min="13070" max="13070" width="10.5" style="2" customWidth="1"/>
    <col min="13071" max="13071" width="9.1640625" style="2"/>
    <col min="13072" max="13074" width="10.6640625" style="2" customWidth="1"/>
    <col min="13075" max="13313" width="9.1640625" style="2"/>
    <col min="13314" max="13314" width="29.5" style="2" bestFit="1" customWidth="1"/>
    <col min="13315" max="13315" width="9.1640625" style="2"/>
    <col min="13316" max="13316" width="10.33203125" style="2" customWidth="1"/>
    <col min="13317" max="13317" width="10.5" style="2" customWidth="1"/>
    <col min="13318" max="13318" width="9.1640625" style="2"/>
    <col min="13319" max="13319" width="3.5" style="2" customWidth="1"/>
    <col min="13320" max="13320" width="11.1640625" style="2" bestFit="1" customWidth="1"/>
    <col min="13321" max="13321" width="9.1640625" style="2"/>
    <col min="13322" max="13322" width="3.5" style="2" customWidth="1"/>
    <col min="13323" max="13323" width="11.1640625" style="2" bestFit="1" customWidth="1"/>
    <col min="13324" max="13324" width="9.1640625" style="2"/>
    <col min="13325" max="13325" width="4.1640625" style="2" customWidth="1"/>
    <col min="13326" max="13326" width="10.5" style="2" customWidth="1"/>
    <col min="13327" max="13327" width="9.1640625" style="2"/>
    <col min="13328" max="13330" width="10.6640625" style="2" customWidth="1"/>
    <col min="13331" max="13569" width="9.1640625" style="2"/>
    <col min="13570" max="13570" width="29.5" style="2" bestFit="1" customWidth="1"/>
    <col min="13571" max="13571" width="9.1640625" style="2"/>
    <col min="13572" max="13572" width="10.33203125" style="2" customWidth="1"/>
    <col min="13573" max="13573" width="10.5" style="2" customWidth="1"/>
    <col min="13574" max="13574" width="9.1640625" style="2"/>
    <col min="13575" max="13575" width="3.5" style="2" customWidth="1"/>
    <col min="13576" max="13576" width="11.1640625" style="2" bestFit="1" customWidth="1"/>
    <col min="13577" max="13577" width="9.1640625" style="2"/>
    <col min="13578" max="13578" width="3.5" style="2" customWidth="1"/>
    <col min="13579" max="13579" width="11.1640625" style="2" bestFit="1" customWidth="1"/>
    <col min="13580" max="13580" width="9.1640625" style="2"/>
    <col min="13581" max="13581" width="4.1640625" style="2" customWidth="1"/>
    <col min="13582" max="13582" width="10.5" style="2" customWidth="1"/>
    <col min="13583" max="13583" width="9.1640625" style="2"/>
    <col min="13584" max="13586" width="10.6640625" style="2" customWidth="1"/>
    <col min="13587" max="13825" width="9.1640625" style="2"/>
    <col min="13826" max="13826" width="29.5" style="2" bestFit="1" customWidth="1"/>
    <col min="13827" max="13827" width="9.1640625" style="2"/>
    <col min="13828" max="13828" width="10.33203125" style="2" customWidth="1"/>
    <col min="13829" max="13829" width="10.5" style="2" customWidth="1"/>
    <col min="13830" max="13830" width="9.1640625" style="2"/>
    <col min="13831" max="13831" width="3.5" style="2" customWidth="1"/>
    <col min="13832" max="13832" width="11.1640625" style="2" bestFit="1" customWidth="1"/>
    <col min="13833" max="13833" width="9.1640625" style="2"/>
    <col min="13834" max="13834" width="3.5" style="2" customWidth="1"/>
    <col min="13835" max="13835" width="11.1640625" style="2" bestFit="1" customWidth="1"/>
    <col min="13836" max="13836" width="9.1640625" style="2"/>
    <col min="13837" max="13837" width="4.1640625" style="2" customWidth="1"/>
    <col min="13838" max="13838" width="10.5" style="2" customWidth="1"/>
    <col min="13839" max="13839" width="9.1640625" style="2"/>
    <col min="13840" max="13842" width="10.6640625" style="2" customWidth="1"/>
    <col min="13843" max="14081" width="9.1640625" style="2"/>
    <col min="14082" max="14082" width="29.5" style="2" bestFit="1" customWidth="1"/>
    <col min="14083" max="14083" width="9.1640625" style="2"/>
    <col min="14084" max="14084" width="10.33203125" style="2" customWidth="1"/>
    <col min="14085" max="14085" width="10.5" style="2" customWidth="1"/>
    <col min="14086" max="14086" width="9.1640625" style="2"/>
    <col min="14087" max="14087" width="3.5" style="2" customWidth="1"/>
    <col min="14088" max="14088" width="11.1640625" style="2" bestFit="1" customWidth="1"/>
    <col min="14089" max="14089" width="9.1640625" style="2"/>
    <col min="14090" max="14090" width="3.5" style="2" customWidth="1"/>
    <col min="14091" max="14091" width="11.1640625" style="2" bestFit="1" customWidth="1"/>
    <col min="14092" max="14092" width="9.1640625" style="2"/>
    <col min="14093" max="14093" width="4.1640625" style="2" customWidth="1"/>
    <col min="14094" max="14094" width="10.5" style="2" customWidth="1"/>
    <col min="14095" max="14095" width="9.1640625" style="2"/>
    <col min="14096" max="14098" width="10.6640625" style="2" customWidth="1"/>
    <col min="14099" max="14337" width="9.1640625" style="2"/>
    <col min="14338" max="14338" width="29.5" style="2" bestFit="1" customWidth="1"/>
    <col min="14339" max="14339" width="9.1640625" style="2"/>
    <col min="14340" max="14340" width="10.33203125" style="2" customWidth="1"/>
    <col min="14341" max="14341" width="10.5" style="2" customWidth="1"/>
    <col min="14342" max="14342" width="9.1640625" style="2"/>
    <col min="14343" max="14343" width="3.5" style="2" customWidth="1"/>
    <col min="14344" max="14344" width="11.1640625" style="2" bestFit="1" customWidth="1"/>
    <col min="14345" max="14345" width="9.1640625" style="2"/>
    <col min="14346" max="14346" width="3.5" style="2" customWidth="1"/>
    <col min="14347" max="14347" width="11.1640625" style="2" bestFit="1" customWidth="1"/>
    <col min="14348" max="14348" width="9.1640625" style="2"/>
    <col min="14349" max="14349" width="4.1640625" style="2" customWidth="1"/>
    <col min="14350" max="14350" width="10.5" style="2" customWidth="1"/>
    <col min="14351" max="14351" width="9.1640625" style="2"/>
    <col min="14352" max="14354" width="10.6640625" style="2" customWidth="1"/>
    <col min="14355" max="14593" width="9.1640625" style="2"/>
    <col min="14594" max="14594" width="29.5" style="2" bestFit="1" customWidth="1"/>
    <col min="14595" max="14595" width="9.1640625" style="2"/>
    <col min="14596" max="14596" width="10.33203125" style="2" customWidth="1"/>
    <col min="14597" max="14597" width="10.5" style="2" customWidth="1"/>
    <col min="14598" max="14598" width="9.1640625" style="2"/>
    <col min="14599" max="14599" width="3.5" style="2" customWidth="1"/>
    <col min="14600" max="14600" width="11.1640625" style="2" bestFit="1" customWidth="1"/>
    <col min="14601" max="14601" width="9.1640625" style="2"/>
    <col min="14602" max="14602" width="3.5" style="2" customWidth="1"/>
    <col min="14603" max="14603" width="11.1640625" style="2" bestFit="1" customWidth="1"/>
    <col min="14604" max="14604" width="9.1640625" style="2"/>
    <col min="14605" max="14605" width="4.1640625" style="2" customWidth="1"/>
    <col min="14606" max="14606" width="10.5" style="2" customWidth="1"/>
    <col min="14607" max="14607" width="9.1640625" style="2"/>
    <col min="14608" max="14610" width="10.6640625" style="2" customWidth="1"/>
    <col min="14611" max="14849" width="9.1640625" style="2"/>
    <col min="14850" max="14850" width="29.5" style="2" bestFit="1" customWidth="1"/>
    <col min="14851" max="14851" width="9.1640625" style="2"/>
    <col min="14852" max="14852" width="10.33203125" style="2" customWidth="1"/>
    <col min="14853" max="14853" width="10.5" style="2" customWidth="1"/>
    <col min="14854" max="14854" width="9.1640625" style="2"/>
    <col min="14855" max="14855" width="3.5" style="2" customWidth="1"/>
    <col min="14856" max="14856" width="11.1640625" style="2" bestFit="1" customWidth="1"/>
    <col min="14857" max="14857" width="9.1640625" style="2"/>
    <col min="14858" max="14858" width="3.5" style="2" customWidth="1"/>
    <col min="14859" max="14859" width="11.1640625" style="2" bestFit="1" customWidth="1"/>
    <col min="14860" max="14860" width="9.1640625" style="2"/>
    <col min="14861" max="14861" width="4.1640625" style="2" customWidth="1"/>
    <col min="14862" max="14862" width="10.5" style="2" customWidth="1"/>
    <col min="14863" max="14863" width="9.1640625" style="2"/>
    <col min="14864" max="14866" width="10.6640625" style="2" customWidth="1"/>
    <col min="14867" max="15105" width="9.1640625" style="2"/>
    <col min="15106" max="15106" width="29.5" style="2" bestFit="1" customWidth="1"/>
    <col min="15107" max="15107" width="9.1640625" style="2"/>
    <col min="15108" max="15108" width="10.33203125" style="2" customWidth="1"/>
    <col min="15109" max="15109" width="10.5" style="2" customWidth="1"/>
    <col min="15110" max="15110" width="9.1640625" style="2"/>
    <col min="15111" max="15111" width="3.5" style="2" customWidth="1"/>
    <col min="15112" max="15112" width="11.1640625" style="2" bestFit="1" customWidth="1"/>
    <col min="15113" max="15113" width="9.1640625" style="2"/>
    <col min="15114" max="15114" width="3.5" style="2" customWidth="1"/>
    <col min="15115" max="15115" width="11.1640625" style="2" bestFit="1" customWidth="1"/>
    <col min="15116" max="15116" width="9.1640625" style="2"/>
    <col min="15117" max="15117" width="4.1640625" style="2" customWidth="1"/>
    <col min="15118" max="15118" width="10.5" style="2" customWidth="1"/>
    <col min="15119" max="15119" width="9.1640625" style="2"/>
    <col min="15120" max="15122" width="10.6640625" style="2" customWidth="1"/>
    <col min="15123" max="15361" width="9.1640625" style="2"/>
    <col min="15362" max="15362" width="29.5" style="2" bestFit="1" customWidth="1"/>
    <col min="15363" max="15363" width="9.1640625" style="2"/>
    <col min="15364" max="15364" width="10.33203125" style="2" customWidth="1"/>
    <col min="15365" max="15365" width="10.5" style="2" customWidth="1"/>
    <col min="15366" max="15366" width="9.1640625" style="2"/>
    <col min="15367" max="15367" width="3.5" style="2" customWidth="1"/>
    <col min="15368" max="15368" width="11.1640625" style="2" bestFit="1" customWidth="1"/>
    <col min="15369" max="15369" width="9.1640625" style="2"/>
    <col min="15370" max="15370" width="3.5" style="2" customWidth="1"/>
    <col min="15371" max="15371" width="11.1640625" style="2" bestFit="1" customWidth="1"/>
    <col min="15372" max="15372" width="9.1640625" style="2"/>
    <col min="15373" max="15373" width="4.1640625" style="2" customWidth="1"/>
    <col min="15374" max="15374" width="10.5" style="2" customWidth="1"/>
    <col min="15375" max="15375" width="9.1640625" style="2"/>
    <col min="15376" max="15378" width="10.6640625" style="2" customWidth="1"/>
    <col min="15379" max="15617" width="9.1640625" style="2"/>
    <col min="15618" max="15618" width="29.5" style="2" bestFit="1" customWidth="1"/>
    <col min="15619" max="15619" width="9.1640625" style="2"/>
    <col min="15620" max="15620" width="10.33203125" style="2" customWidth="1"/>
    <col min="15621" max="15621" width="10.5" style="2" customWidth="1"/>
    <col min="15622" max="15622" width="9.1640625" style="2"/>
    <col min="15623" max="15623" width="3.5" style="2" customWidth="1"/>
    <col min="15624" max="15624" width="11.1640625" style="2" bestFit="1" customWidth="1"/>
    <col min="15625" max="15625" width="9.1640625" style="2"/>
    <col min="15626" max="15626" width="3.5" style="2" customWidth="1"/>
    <col min="15627" max="15627" width="11.1640625" style="2" bestFit="1" customWidth="1"/>
    <col min="15628" max="15628" width="9.1640625" style="2"/>
    <col min="15629" max="15629" width="4.1640625" style="2" customWidth="1"/>
    <col min="15630" max="15630" width="10.5" style="2" customWidth="1"/>
    <col min="15631" max="15631" width="9.1640625" style="2"/>
    <col min="15632" max="15634" width="10.6640625" style="2" customWidth="1"/>
    <col min="15635" max="15873" width="9.1640625" style="2"/>
    <col min="15874" max="15874" width="29.5" style="2" bestFit="1" customWidth="1"/>
    <col min="15875" max="15875" width="9.1640625" style="2"/>
    <col min="15876" max="15876" width="10.33203125" style="2" customWidth="1"/>
    <col min="15877" max="15877" width="10.5" style="2" customWidth="1"/>
    <col min="15878" max="15878" width="9.1640625" style="2"/>
    <col min="15879" max="15879" width="3.5" style="2" customWidth="1"/>
    <col min="15880" max="15880" width="11.1640625" style="2" bestFit="1" customWidth="1"/>
    <col min="15881" max="15881" width="9.1640625" style="2"/>
    <col min="15882" max="15882" width="3.5" style="2" customWidth="1"/>
    <col min="15883" max="15883" width="11.1640625" style="2" bestFit="1" customWidth="1"/>
    <col min="15884" max="15884" width="9.1640625" style="2"/>
    <col min="15885" max="15885" width="4.1640625" style="2" customWidth="1"/>
    <col min="15886" max="15886" width="10.5" style="2" customWidth="1"/>
    <col min="15887" max="15887" width="9.1640625" style="2"/>
    <col min="15888" max="15890" width="10.6640625" style="2" customWidth="1"/>
    <col min="15891" max="16129" width="9.1640625" style="2"/>
    <col min="16130" max="16130" width="29.5" style="2" bestFit="1" customWidth="1"/>
    <col min="16131" max="16131" width="9.1640625" style="2"/>
    <col min="16132" max="16132" width="10.33203125" style="2" customWidth="1"/>
    <col min="16133" max="16133" width="10.5" style="2" customWidth="1"/>
    <col min="16134" max="16134" width="9.1640625" style="2"/>
    <col min="16135" max="16135" width="3.5" style="2" customWidth="1"/>
    <col min="16136" max="16136" width="11.1640625" style="2" bestFit="1" customWidth="1"/>
    <col min="16137" max="16137" width="9.1640625" style="2"/>
    <col min="16138" max="16138" width="3.5" style="2" customWidth="1"/>
    <col min="16139" max="16139" width="11.1640625" style="2" bestFit="1" customWidth="1"/>
    <col min="16140" max="16140" width="9.1640625" style="2"/>
    <col min="16141" max="16141" width="4.1640625" style="2" customWidth="1"/>
    <col min="16142" max="16142" width="10.5" style="2" customWidth="1"/>
    <col min="16143" max="16143" width="9.1640625" style="2"/>
    <col min="16144" max="16146" width="10.6640625" style="2" customWidth="1"/>
    <col min="16147" max="16384" width="9.1640625" style="2"/>
  </cols>
  <sheetData>
    <row r="1" spans="2:28" ht="17" thickBot="1" x14ac:dyDescent="0.25">
      <c r="B1" s="1"/>
      <c r="O1" s="3"/>
      <c r="P1" s="4"/>
      <c r="Q1" s="3"/>
      <c r="R1" s="3"/>
    </row>
    <row r="2" spans="2:28" ht="18" thickTop="1" thickBot="1" x14ac:dyDescent="0.25">
      <c r="B2" s="5"/>
      <c r="C2" s="6"/>
      <c r="D2" s="6"/>
      <c r="E2" s="7" t="s">
        <v>0</v>
      </c>
      <c r="F2" s="8"/>
      <c r="G2" s="8"/>
      <c r="H2" s="8"/>
      <c r="I2" s="8"/>
      <c r="J2" s="8"/>
      <c r="K2" s="8"/>
      <c r="L2" s="8"/>
      <c r="M2" s="9"/>
      <c r="N2" s="10" t="s">
        <v>1</v>
      </c>
      <c r="O2" s="120"/>
      <c r="P2" s="5"/>
      <c r="Q2" s="11" t="s">
        <v>2</v>
      </c>
      <c r="R2" s="12"/>
    </row>
    <row r="3" spans="2:28" x14ac:dyDescent="0.2">
      <c r="B3" s="13"/>
      <c r="C3" s="14"/>
      <c r="D3" s="14"/>
      <c r="E3" s="15"/>
      <c r="F3" s="15"/>
      <c r="G3" s="15"/>
      <c r="H3" s="15"/>
      <c r="I3" s="15"/>
      <c r="J3" s="15"/>
      <c r="K3" s="15"/>
      <c r="L3" s="15"/>
      <c r="M3" s="16"/>
      <c r="N3" s="17"/>
      <c r="O3" s="121"/>
      <c r="P3" s="13"/>
      <c r="Q3" s="14"/>
      <c r="R3" s="16"/>
      <c r="V3" s="5" t="s">
        <v>50</v>
      </c>
      <c r="W3" s="6">
        <v>1999</v>
      </c>
      <c r="X3" s="6">
        <v>2000</v>
      </c>
      <c r="Y3" s="6">
        <v>2001</v>
      </c>
      <c r="Z3" s="6">
        <v>2002</v>
      </c>
      <c r="AA3" s="6">
        <v>2003</v>
      </c>
      <c r="AB3" s="12">
        <v>2004</v>
      </c>
    </row>
    <row r="4" spans="2:28" ht="17" thickBot="1" x14ac:dyDescent="0.25">
      <c r="B4" s="18" t="s">
        <v>3</v>
      </c>
      <c r="C4" s="14"/>
      <c r="D4" s="14"/>
      <c r="E4" s="153">
        <v>1999</v>
      </c>
      <c r="F4" s="153"/>
      <c r="G4" s="19"/>
      <c r="H4" s="153">
        <v>2000</v>
      </c>
      <c r="I4" s="153"/>
      <c r="J4" s="19"/>
      <c r="K4" s="153">
        <v>2001</v>
      </c>
      <c r="L4" s="153"/>
      <c r="M4" s="20"/>
      <c r="N4" s="154" t="s">
        <v>4</v>
      </c>
      <c r="O4" s="155"/>
      <c r="P4" s="126">
        <v>2002</v>
      </c>
      <c r="Q4" s="21">
        <v>2003</v>
      </c>
      <c r="R4" s="22">
        <v>2004</v>
      </c>
      <c r="V4" s="46" t="s">
        <v>51</v>
      </c>
      <c r="W4" s="118">
        <f>E17/E15</f>
        <v>-2.3695652173913011</v>
      </c>
      <c r="X4" s="118">
        <f>H17/H15</f>
        <v>0.59239130434782528</v>
      </c>
      <c r="Y4" s="118">
        <f>K17/K15</f>
        <v>1.1720430107526838</v>
      </c>
      <c r="Z4" s="118">
        <f>P17/P15</f>
        <v>0.46043923030105854</v>
      </c>
      <c r="AA4" s="118">
        <f>Q17/Q15</f>
        <v>0.40746834539916665</v>
      </c>
      <c r="AB4" s="119">
        <f>R17/R15</f>
        <v>0.36059145610545718</v>
      </c>
    </row>
    <row r="5" spans="2:28" x14ac:dyDescent="0.2">
      <c r="B5" s="23" t="s">
        <v>5</v>
      </c>
      <c r="C5" s="14"/>
      <c r="D5" s="14"/>
      <c r="E5" s="24">
        <v>303.7</v>
      </c>
      <c r="F5" s="25"/>
      <c r="G5" s="14"/>
      <c r="H5" s="24">
        <v>330.1</v>
      </c>
      <c r="I5" s="25"/>
      <c r="J5" s="14"/>
      <c r="K5" s="24">
        <v>374.1</v>
      </c>
      <c r="L5" s="25"/>
      <c r="M5" s="16"/>
      <c r="N5" s="26" t="s">
        <v>6</v>
      </c>
      <c r="O5" s="122">
        <v>0.13</v>
      </c>
      <c r="P5" s="127">
        <f>K5*(1+$O$5)</f>
        <v>422.733</v>
      </c>
      <c r="Q5" s="75">
        <f>P5*(1+$O$5)</f>
        <v>477.68828999999994</v>
      </c>
      <c r="R5" s="128">
        <f>Q5*(1+$O$5)</f>
        <v>539.7877676999999</v>
      </c>
    </row>
    <row r="6" spans="2:28" x14ac:dyDescent="0.2">
      <c r="B6" s="23" t="s">
        <v>7</v>
      </c>
      <c r="C6" s="14"/>
      <c r="D6" s="14"/>
      <c r="E6" s="24">
        <v>127.7</v>
      </c>
      <c r="F6" s="25">
        <f t="shared" ref="F6:F11" si="0">E6/$E$5</f>
        <v>0.4204807375699704</v>
      </c>
      <c r="G6" s="14"/>
      <c r="H6" s="24">
        <v>130.9</v>
      </c>
      <c r="I6" s="25">
        <f t="shared" ref="I6:I11" si="1">H6/$H$5</f>
        <v>0.39654650106028477</v>
      </c>
      <c r="J6" s="14"/>
      <c r="K6" s="24">
        <v>149</v>
      </c>
      <c r="L6" s="25">
        <f t="shared" ref="L6:L11" si="2">K6/$K$5</f>
        <v>0.39828922747928358</v>
      </c>
      <c r="M6" s="16"/>
      <c r="N6" s="26" t="s">
        <v>8</v>
      </c>
      <c r="O6" s="122">
        <v>0.4</v>
      </c>
      <c r="P6" s="129">
        <f>$O$6*P5</f>
        <v>169.09320000000002</v>
      </c>
      <c r="Q6" s="71">
        <f t="shared" ref="Q6:R6" si="3">$O$6*Q5</f>
        <v>191.07531599999999</v>
      </c>
      <c r="R6" s="130">
        <f t="shared" si="3"/>
        <v>215.91510707999998</v>
      </c>
    </row>
    <row r="7" spans="2:28" x14ac:dyDescent="0.2">
      <c r="B7" s="23" t="s">
        <v>9</v>
      </c>
      <c r="C7" s="14"/>
      <c r="D7" s="14"/>
      <c r="E7" s="30">
        <f>+E5-E6</f>
        <v>176</v>
      </c>
      <c r="F7" s="31"/>
      <c r="G7" s="15"/>
      <c r="H7" s="30">
        <f>+H5-H6</f>
        <v>199.20000000000002</v>
      </c>
      <c r="I7" s="31"/>
      <c r="J7" s="15"/>
      <c r="K7" s="30">
        <f>+K5-K6</f>
        <v>225.10000000000002</v>
      </c>
      <c r="L7" s="31"/>
      <c r="M7" s="16"/>
      <c r="N7" s="17"/>
      <c r="O7" s="123"/>
      <c r="P7" s="131"/>
      <c r="Q7" s="131"/>
      <c r="R7" s="131"/>
    </row>
    <row r="8" spans="2:28" x14ac:dyDescent="0.2">
      <c r="B8" s="23" t="s">
        <v>10</v>
      </c>
      <c r="C8" s="14"/>
      <c r="D8" s="14"/>
      <c r="E8" s="30"/>
      <c r="F8" s="31"/>
      <c r="G8" s="15"/>
      <c r="H8" s="30"/>
      <c r="I8" s="31"/>
      <c r="J8" s="15"/>
      <c r="K8" s="30"/>
      <c r="L8" s="31"/>
      <c r="M8" s="16"/>
      <c r="N8" s="17"/>
      <c r="O8" s="123"/>
      <c r="P8" s="131"/>
      <c r="Q8" s="77"/>
      <c r="R8" s="78"/>
    </row>
    <row r="9" spans="2:28" x14ac:dyDescent="0.2">
      <c r="B9" s="34" t="s">
        <v>11</v>
      </c>
      <c r="C9" s="14"/>
      <c r="D9" s="14"/>
      <c r="E9" s="28">
        <v>151.4</v>
      </c>
      <c r="F9" s="25">
        <f t="shared" si="0"/>
        <v>0.49851827461310505</v>
      </c>
      <c r="G9" s="14"/>
      <c r="H9" s="24">
        <v>166.2</v>
      </c>
      <c r="I9" s="25">
        <f t="shared" si="1"/>
        <v>0.5034837927900635</v>
      </c>
      <c r="J9" s="14"/>
      <c r="K9" s="24">
        <v>195.7</v>
      </c>
      <c r="L9" s="25">
        <f t="shared" si="2"/>
        <v>0.5231221598503073</v>
      </c>
      <c r="M9" s="16"/>
      <c r="N9" s="26" t="s">
        <v>8</v>
      </c>
      <c r="O9" s="123">
        <v>0.52</v>
      </c>
      <c r="P9" s="129">
        <f>$O$9*P5</f>
        <v>219.82116000000002</v>
      </c>
      <c r="Q9" s="71">
        <f t="shared" ref="Q9:R9" si="4">$O$9*Q5</f>
        <v>248.39791079999998</v>
      </c>
      <c r="R9" s="130">
        <f t="shared" si="4"/>
        <v>280.68963920399995</v>
      </c>
    </row>
    <row r="10" spans="2:28" x14ac:dyDescent="0.2">
      <c r="B10" s="34" t="s">
        <v>12</v>
      </c>
      <c r="C10" s="14"/>
      <c r="D10" s="14"/>
      <c r="E10" s="28">
        <v>4.5</v>
      </c>
      <c r="F10" s="25">
        <f t="shared" si="0"/>
        <v>1.4817253868949621E-2</v>
      </c>
      <c r="G10" s="14"/>
      <c r="H10" s="24">
        <v>0</v>
      </c>
      <c r="I10" s="25">
        <f t="shared" si="1"/>
        <v>0</v>
      </c>
      <c r="J10" s="14"/>
      <c r="K10" s="24">
        <v>11.2</v>
      </c>
      <c r="L10" s="25">
        <f t="shared" si="2"/>
        <v>2.9938519112536751E-2</v>
      </c>
      <c r="M10" s="16"/>
      <c r="N10" s="26" t="s">
        <v>8</v>
      </c>
      <c r="O10" s="123">
        <v>0</v>
      </c>
      <c r="P10" s="129">
        <f>$O$10*P5</f>
        <v>0</v>
      </c>
      <c r="Q10" s="71">
        <f t="shared" ref="Q10:R10" si="5">$O$10*Q5</f>
        <v>0</v>
      </c>
      <c r="R10" s="130">
        <f t="shared" si="5"/>
        <v>0</v>
      </c>
    </row>
    <row r="11" spans="2:28" x14ac:dyDescent="0.2">
      <c r="B11" s="23" t="s">
        <v>13</v>
      </c>
      <c r="C11" s="14"/>
      <c r="D11" s="14"/>
      <c r="E11" s="28">
        <v>16.600000000000001</v>
      </c>
      <c r="F11" s="25">
        <f t="shared" si="0"/>
        <v>5.4659203161014164E-2</v>
      </c>
      <c r="G11" s="14"/>
      <c r="H11" s="24">
        <v>2.7</v>
      </c>
      <c r="I11" s="25">
        <f t="shared" si="1"/>
        <v>8.1793395940624059E-3</v>
      </c>
      <c r="J11" s="14"/>
      <c r="K11" s="24">
        <v>1</v>
      </c>
      <c r="L11" s="25">
        <f t="shared" si="2"/>
        <v>2.6730820636193531E-3</v>
      </c>
      <c r="M11" s="16"/>
      <c r="N11" s="26" t="s">
        <v>8</v>
      </c>
      <c r="O11" s="123">
        <v>0</v>
      </c>
      <c r="P11" s="129">
        <f>$O$11*P5</f>
        <v>0</v>
      </c>
      <c r="Q11" s="71">
        <f t="shared" ref="Q11:R11" si="6">$O$11*Q5</f>
        <v>0</v>
      </c>
      <c r="R11" s="130">
        <f t="shared" si="6"/>
        <v>0</v>
      </c>
    </row>
    <row r="12" spans="2:28" x14ac:dyDescent="0.2">
      <c r="B12" s="23" t="s">
        <v>14</v>
      </c>
      <c r="C12" s="14"/>
      <c r="D12" s="14"/>
      <c r="E12" s="28">
        <v>0.1</v>
      </c>
      <c r="F12" s="25"/>
      <c r="G12" s="14"/>
      <c r="H12" s="24">
        <v>1.5</v>
      </c>
      <c r="I12" s="25"/>
      <c r="J12" s="14"/>
      <c r="K12" s="24">
        <v>4.4000000000000004</v>
      </c>
      <c r="L12" s="25"/>
      <c r="M12" s="16"/>
      <c r="N12" s="26" t="s">
        <v>47</v>
      </c>
      <c r="O12" s="123">
        <v>0.06</v>
      </c>
      <c r="P12" s="129">
        <f ca="1">($O$12*P23)+($O$12*P37)</f>
        <v>1.9621663199999988</v>
      </c>
      <c r="Q12" s="71">
        <f t="shared" ref="Q12:R12" ca="1" si="7">($O$12*Q23)+($O$12*Q37)</f>
        <v>4.2120679416000018</v>
      </c>
      <c r="R12" s="130">
        <f t="shared" ca="1" si="7"/>
        <v>6.6694367740079938</v>
      </c>
    </row>
    <row r="13" spans="2:28" x14ac:dyDescent="0.2">
      <c r="B13" s="23" t="s">
        <v>15</v>
      </c>
      <c r="C13" s="14"/>
      <c r="D13" s="14"/>
      <c r="E13" s="33">
        <f>+E7-E9-E10-E11-E12</f>
        <v>3.3999999999999928</v>
      </c>
      <c r="F13" s="31"/>
      <c r="G13" s="15"/>
      <c r="H13" s="33">
        <f>+H7-H9-H10-H11-H12</f>
        <v>28.800000000000029</v>
      </c>
      <c r="I13" s="31"/>
      <c r="J13" s="15"/>
      <c r="K13" s="33">
        <f>+K7-K9-K10-K11-K12</f>
        <v>12.800000000000034</v>
      </c>
      <c r="L13" s="31"/>
      <c r="M13" s="16"/>
      <c r="N13" s="17"/>
      <c r="O13" s="123"/>
      <c r="P13" s="131">
        <f>P5-P6-P9-P10-P11</f>
        <v>33.818639999999959</v>
      </c>
      <c r="Q13" s="72">
        <f t="shared" ref="Q13:R13" si="8">Q5-Q6-Q9-Q10-Q11</f>
        <v>38.215063199999975</v>
      </c>
      <c r="R13" s="132">
        <f t="shared" si="8"/>
        <v>43.183021415999974</v>
      </c>
    </row>
    <row r="14" spans="2:28" ht="17" thickBot="1" x14ac:dyDescent="0.25">
      <c r="B14" s="23" t="s">
        <v>16</v>
      </c>
      <c r="C14" s="14"/>
      <c r="D14" s="14"/>
      <c r="E14" s="35">
        <v>8</v>
      </c>
      <c r="F14" s="36"/>
      <c r="G14" s="37"/>
      <c r="H14" s="38">
        <v>10.4</v>
      </c>
      <c r="I14" s="36"/>
      <c r="J14" s="37"/>
      <c r="K14" s="38">
        <v>3.5</v>
      </c>
      <c r="L14" s="36"/>
      <c r="M14" s="39"/>
      <c r="N14" s="26" t="s">
        <v>17</v>
      </c>
      <c r="O14" s="123">
        <v>0.3</v>
      </c>
      <c r="P14" s="133">
        <f>$O$14*P13</f>
        <v>10.145591999999988</v>
      </c>
      <c r="Q14" s="73">
        <f t="shared" ref="Q14:R14" si="9">$O$14*Q13</f>
        <v>11.464518959999992</v>
      </c>
      <c r="R14" s="134">
        <f t="shared" si="9"/>
        <v>12.954906424799992</v>
      </c>
    </row>
    <row r="15" spans="2:28" ht="17" thickTop="1" x14ac:dyDescent="0.2">
      <c r="B15" s="23" t="s">
        <v>18</v>
      </c>
      <c r="C15" s="14"/>
      <c r="D15" s="14"/>
      <c r="E15" s="33">
        <f>+E13-E14</f>
        <v>-4.6000000000000068</v>
      </c>
      <c r="F15" s="31"/>
      <c r="G15" s="15"/>
      <c r="H15" s="33">
        <f>+H13-H14</f>
        <v>18.400000000000027</v>
      </c>
      <c r="I15" s="31"/>
      <c r="J15" s="15"/>
      <c r="K15" s="33">
        <f>+K13-K14</f>
        <v>9.3000000000000345</v>
      </c>
      <c r="L15" s="31"/>
      <c r="M15" s="16"/>
      <c r="N15" s="17"/>
      <c r="O15" s="123"/>
      <c r="P15" s="32">
        <f>P13-P14</f>
        <v>23.673047999999973</v>
      </c>
      <c r="Q15" s="32">
        <f t="shared" ref="Q15:R15" si="10">Q13-Q14</f>
        <v>26.750544239999982</v>
      </c>
      <c r="R15" s="135">
        <f t="shared" si="10"/>
        <v>30.22811499119998</v>
      </c>
    </row>
    <row r="16" spans="2:28" x14ac:dyDescent="0.2">
      <c r="B16" s="13"/>
      <c r="C16" s="14"/>
      <c r="D16" s="14"/>
      <c r="E16" s="28"/>
      <c r="F16" s="25"/>
      <c r="G16" s="14"/>
      <c r="H16" s="24"/>
      <c r="I16" s="25"/>
      <c r="J16" s="14"/>
      <c r="K16" s="24"/>
      <c r="L16" s="25"/>
      <c r="M16" s="16"/>
      <c r="N16" s="17"/>
      <c r="O16" s="123"/>
      <c r="P16" s="27"/>
      <c r="Q16" s="28"/>
      <c r="R16" s="29"/>
    </row>
    <row r="17" spans="2:24" x14ac:dyDescent="0.2">
      <c r="B17" s="23" t="s">
        <v>19</v>
      </c>
      <c r="C17" s="14"/>
      <c r="D17" s="14"/>
      <c r="E17" s="41">
        <v>10.9</v>
      </c>
      <c r="F17" s="42"/>
      <c r="G17" s="43"/>
      <c r="H17" s="44">
        <v>10.9</v>
      </c>
      <c r="I17" s="42"/>
      <c r="J17" s="43"/>
      <c r="K17" s="44">
        <v>10.9</v>
      </c>
      <c r="L17" s="42"/>
      <c r="M17" s="20"/>
      <c r="N17" s="26" t="s">
        <v>20</v>
      </c>
      <c r="O17" s="124">
        <v>10.9</v>
      </c>
      <c r="P17" s="136">
        <f>O17</f>
        <v>10.9</v>
      </c>
      <c r="Q17" s="45">
        <f t="shared" ref="Q17:R17" si="11">P17</f>
        <v>10.9</v>
      </c>
      <c r="R17" s="137">
        <f t="shared" si="11"/>
        <v>10.9</v>
      </c>
    </row>
    <row r="18" spans="2:24" ht="17" thickBot="1" x14ac:dyDescent="0.25">
      <c r="B18" s="23" t="s">
        <v>21</v>
      </c>
      <c r="C18" s="14"/>
      <c r="D18" s="14"/>
      <c r="E18" s="28">
        <f>+E15-E17</f>
        <v>-15.500000000000007</v>
      </c>
      <c r="F18" s="25"/>
      <c r="G18" s="14"/>
      <c r="H18" s="28">
        <f>+H15-H17</f>
        <v>7.5000000000000266</v>
      </c>
      <c r="I18" s="25"/>
      <c r="J18" s="14"/>
      <c r="K18" s="28">
        <f>+K15-K17</f>
        <v>-1.5999999999999659</v>
      </c>
      <c r="L18" s="25"/>
      <c r="M18" s="16"/>
      <c r="N18" s="17"/>
      <c r="O18" s="123"/>
      <c r="P18" s="138">
        <f>P15-P17</f>
        <v>12.773047999999973</v>
      </c>
      <c r="Q18" s="74">
        <f t="shared" ref="Q18:R18" si="12">Q15-Q17</f>
        <v>15.850544239999982</v>
      </c>
      <c r="R18" s="139">
        <f t="shared" si="12"/>
        <v>19.328114991199982</v>
      </c>
    </row>
    <row r="19" spans="2:24" ht="17" thickBot="1" x14ac:dyDescent="0.25">
      <c r="B19" s="46"/>
      <c r="C19" s="47"/>
      <c r="D19" s="47"/>
      <c r="E19" s="48"/>
      <c r="F19" s="49"/>
      <c r="G19" s="47"/>
      <c r="H19" s="48"/>
      <c r="I19" s="49"/>
      <c r="J19" s="47"/>
      <c r="K19" s="48"/>
      <c r="L19" s="49"/>
      <c r="M19" s="50"/>
      <c r="N19" s="17"/>
      <c r="O19" s="123"/>
      <c r="P19" s="140"/>
      <c r="Q19" s="81"/>
      <c r="R19" s="80"/>
      <c r="V19" s="5" t="s">
        <v>84</v>
      </c>
      <c r="W19" s="6" t="s">
        <v>55</v>
      </c>
      <c r="X19" s="12" t="s">
        <v>56</v>
      </c>
    </row>
    <row r="20" spans="2:24" x14ac:dyDescent="0.2">
      <c r="B20" s="5"/>
      <c r="C20" s="6"/>
      <c r="D20" s="6"/>
      <c r="E20" s="54"/>
      <c r="F20" s="55"/>
      <c r="G20" s="6"/>
      <c r="H20" s="54"/>
      <c r="I20" s="55"/>
      <c r="J20" s="6"/>
      <c r="K20" s="54"/>
      <c r="L20" s="55"/>
      <c r="M20" s="12"/>
      <c r="N20" s="17"/>
      <c r="O20" s="123"/>
      <c r="P20" s="51"/>
      <c r="Q20" s="79"/>
      <c r="R20" s="53"/>
      <c r="V20" s="13"/>
      <c r="W20" s="112">
        <f ca="1">P37</f>
        <v>32.702771999999982</v>
      </c>
      <c r="X20" s="113">
        <f ca="1">P23</f>
        <v>0</v>
      </c>
    </row>
    <row r="21" spans="2:24" x14ac:dyDescent="0.2">
      <c r="B21" s="18" t="s">
        <v>22</v>
      </c>
      <c r="C21" s="14"/>
      <c r="D21" s="14"/>
      <c r="E21" s="52"/>
      <c r="F21" s="25"/>
      <c r="G21" s="14"/>
      <c r="H21" s="52"/>
      <c r="I21" s="25"/>
      <c r="J21" s="14"/>
      <c r="K21" s="52"/>
      <c r="L21" s="25"/>
      <c r="M21" s="16"/>
      <c r="N21" s="17"/>
      <c r="O21" s="123"/>
      <c r="P21" s="51"/>
      <c r="Q21" s="79"/>
      <c r="R21" s="53"/>
      <c r="V21" s="92">
        <v>0.36</v>
      </c>
      <c r="W21" s="14">
        <f t="dataTable" ref="W21:X27" dt2D="0" dtr="0" r1="O6" ca="1"/>
        <v>9.0297239999999874</v>
      </c>
      <c r="X21" s="114">
        <v>0</v>
      </c>
    </row>
    <row r="22" spans="2:24" x14ac:dyDescent="0.2">
      <c r="B22" s="23" t="s">
        <v>23</v>
      </c>
      <c r="C22" s="14"/>
      <c r="D22" s="14"/>
      <c r="E22" s="24">
        <v>34</v>
      </c>
      <c r="F22" s="25">
        <f t="shared" ref="F22:F29" si="13">E22/$E$5</f>
        <v>0.11195258478761937</v>
      </c>
      <c r="G22" s="14"/>
      <c r="H22" s="24">
        <v>19.2</v>
      </c>
      <c r="I22" s="25">
        <f t="shared" ref="I22:I29" si="14">H22/$H$5</f>
        <v>5.8164192668888212E-2</v>
      </c>
      <c r="J22" s="14"/>
      <c r="K22" s="24">
        <v>13.7</v>
      </c>
      <c r="L22" s="25">
        <f t="shared" ref="L22:L29" si="15">K22/$K$5</f>
        <v>3.662122427158513E-2</v>
      </c>
      <c r="M22" s="16"/>
      <c r="N22" s="26" t="s">
        <v>8</v>
      </c>
      <c r="O22" s="123">
        <v>0.04</v>
      </c>
      <c r="P22" s="27">
        <f>$O$22*P5</f>
        <v>16.909320000000001</v>
      </c>
      <c r="Q22" s="27">
        <f>$O$22*Q5</f>
        <v>19.107531599999998</v>
      </c>
      <c r="R22" s="141">
        <f t="shared" ref="R22" si="16">$O$22*R5</f>
        <v>21.591510707999998</v>
      </c>
      <c r="V22" s="92">
        <v>0.38</v>
      </c>
      <c r="W22" s="14">
        <v>9.0297240000000443</v>
      </c>
      <c r="X22" s="114">
        <v>0</v>
      </c>
    </row>
    <row r="23" spans="2:24" x14ac:dyDescent="0.2">
      <c r="B23" s="56" t="s">
        <v>24</v>
      </c>
      <c r="C23" s="14"/>
      <c r="D23" s="14"/>
      <c r="E23" s="24"/>
      <c r="F23" s="25"/>
      <c r="G23" s="14"/>
      <c r="H23" s="24"/>
      <c r="I23" s="25"/>
      <c r="J23" s="14"/>
      <c r="K23" s="24"/>
      <c r="L23" s="25"/>
      <c r="M23" s="16"/>
      <c r="N23" s="26" t="s">
        <v>25</v>
      </c>
      <c r="O23" s="123"/>
      <c r="P23" s="85">
        <f ca="1">IF(P44&lt;0,-P44,0)</f>
        <v>0</v>
      </c>
      <c r="Q23" s="85">
        <f t="shared" ref="Q23:R23" ca="1" si="17">IF(Q44&lt;0,-Q44,0)</f>
        <v>0</v>
      </c>
      <c r="R23" s="142">
        <f t="shared" ca="1" si="17"/>
        <v>0</v>
      </c>
      <c r="V23" s="92">
        <v>0.4</v>
      </c>
      <c r="W23" s="14">
        <v>0</v>
      </c>
      <c r="X23" s="114">
        <v>2.8068000000000097</v>
      </c>
    </row>
    <row r="24" spans="2:24" x14ac:dyDescent="0.2">
      <c r="B24" s="23" t="s">
        <v>26</v>
      </c>
      <c r="C24" s="14"/>
      <c r="D24" s="14"/>
      <c r="E24" s="24">
        <v>27.8</v>
      </c>
      <c r="F24" s="25">
        <f t="shared" si="13"/>
        <v>9.1537701679288777E-2</v>
      </c>
      <c r="G24" s="14"/>
      <c r="H24" s="24">
        <v>30.3</v>
      </c>
      <c r="I24" s="25">
        <f t="shared" si="14"/>
        <v>9.1790366555589212E-2</v>
      </c>
      <c r="J24" s="14"/>
      <c r="K24" s="24">
        <v>30.3</v>
      </c>
      <c r="L24" s="25">
        <f t="shared" si="15"/>
        <v>8.0994386527666398E-2</v>
      </c>
      <c r="M24" s="16"/>
      <c r="N24" s="26" t="s">
        <v>8</v>
      </c>
      <c r="O24" s="123">
        <v>0.08</v>
      </c>
      <c r="P24" s="27">
        <f>$O$24*P5</f>
        <v>33.818640000000002</v>
      </c>
      <c r="Q24" s="27">
        <f t="shared" ref="Q24:R24" si="18">$O$24*Q5</f>
        <v>38.215063199999996</v>
      </c>
      <c r="R24" s="141">
        <f t="shared" si="18"/>
        <v>43.183021415999995</v>
      </c>
      <c r="V24" s="92">
        <v>0.42</v>
      </c>
      <c r="W24" s="14">
        <v>3.1114619999999604</v>
      </c>
      <c r="X24" s="114">
        <v>0</v>
      </c>
    </row>
    <row r="25" spans="2:24" x14ac:dyDescent="0.2">
      <c r="B25" s="23" t="s">
        <v>27</v>
      </c>
      <c r="C25" s="14"/>
      <c r="D25" s="14"/>
      <c r="E25" s="24">
        <v>38.6</v>
      </c>
      <c r="F25" s="25">
        <f t="shared" si="13"/>
        <v>0.12709911096476786</v>
      </c>
      <c r="G25" s="14"/>
      <c r="H25" s="24">
        <v>44.7</v>
      </c>
      <c r="I25" s="25">
        <f t="shared" si="14"/>
        <v>0.13541351105725538</v>
      </c>
      <c r="J25" s="14"/>
      <c r="K25" s="24">
        <v>51.3</v>
      </c>
      <c r="L25" s="25">
        <f t="shared" si="15"/>
        <v>0.1371291098636728</v>
      </c>
      <c r="M25" s="16"/>
      <c r="N25" s="26" t="s">
        <v>8</v>
      </c>
      <c r="O25" s="123">
        <v>0.13700000000000001</v>
      </c>
      <c r="P25" s="27">
        <f>$O$25*P5</f>
        <v>57.914421000000004</v>
      </c>
      <c r="Q25" s="27">
        <f t="shared" ref="Q25:R25" si="19">$O$25*Q5</f>
        <v>65.443295730000003</v>
      </c>
      <c r="R25" s="141">
        <f t="shared" si="19"/>
        <v>73.950924174899995</v>
      </c>
      <c r="V25" s="92">
        <v>0.44</v>
      </c>
      <c r="W25" s="14">
        <v>9.0297239999999874</v>
      </c>
      <c r="X25" s="114">
        <v>0</v>
      </c>
    </row>
    <row r="26" spans="2:24" x14ac:dyDescent="0.2">
      <c r="B26" s="23" t="s">
        <v>28</v>
      </c>
      <c r="C26" s="14"/>
      <c r="D26" s="14"/>
      <c r="E26" s="24">
        <v>12.5</v>
      </c>
      <c r="F26" s="25">
        <f t="shared" si="13"/>
        <v>4.115903852486006E-2</v>
      </c>
      <c r="G26" s="14"/>
      <c r="H26" s="24">
        <v>15.6</v>
      </c>
      <c r="I26" s="25">
        <f t="shared" si="14"/>
        <v>4.7258406543471673E-2</v>
      </c>
      <c r="J26" s="14"/>
      <c r="K26" s="24">
        <v>17.5</v>
      </c>
      <c r="L26" s="25">
        <f t="shared" si="15"/>
        <v>4.6778936113338679E-2</v>
      </c>
      <c r="M26" s="16"/>
      <c r="N26" s="26" t="s">
        <v>8</v>
      </c>
      <c r="O26" s="123">
        <v>4.7E-2</v>
      </c>
      <c r="P26" s="27">
        <f>$O$26*P5</f>
        <v>19.868451</v>
      </c>
      <c r="Q26" s="27">
        <f t="shared" ref="Q26:R26" si="20">$O$26*Q5</f>
        <v>22.451349629999996</v>
      </c>
      <c r="R26" s="141">
        <f t="shared" si="20"/>
        <v>25.370025081899996</v>
      </c>
      <c r="V26" s="92">
        <v>0.46</v>
      </c>
      <c r="W26" s="14">
        <v>14.947985999999958</v>
      </c>
      <c r="X26" s="114">
        <v>0</v>
      </c>
    </row>
    <row r="27" spans="2:24" ht="17" thickBot="1" x14ac:dyDescent="0.25">
      <c r="B27" s="23" t="s">
        <v>29</v>
      </c>
      <c r="C27" s="14"/>
      <c r="D27" s="14"/>
      <c r="E27" s="24">
        <v>87.8</v>
      </c>
      <c r="F27" s="25">
        <f t="shared" si="13"/>
        <v>0.28910108659861705</v>
      </c>
      <c r="G27" s="14"/>
      <c r="H27" s="24">
        <v>104.7</v>
      </c>
      <c r="I27" s="25">
        <f t="shared" si="14"/>
        <v>0.31717661314753104</v>
      </c>
      <c r="J27" s="14"/>
      <c r="K27" s="24">
        <v>110.6</v>
      </c>
      <c r="L27" s="25">
        <f t="shared" si="15"/>
        <v>0.29564287623630042</v>
      </c>
      <c r="M27" s="16"/>
      <c r="N27" s="26" t="s">
        <v>8</v>
      </c>
      <c r="O27" s="123">
        <v>0.3</v>
      </c>
      <c r="P27" s="27">
        <f>$O$27*P5</f>
        <v>126.81989999999999</v>
      </c>
      <c r="Q27" s="27">
        <f t="shared" ref="Q27:R27" si="21">$O$27*Q5</f>
        <v>143.30648699999998</v>
      </c>
      <c r="R27" s="141">
        <f t="shared" si="21"/>
        <v>161.93633030999996</v>
      </c>
      <c r="V27" s="96">
        <v>0.48</v>
      </c>
      <c r="W27" s="47">
        <v>20.866247999999985</v>
      </c>
      <c r="X27" s="115">
        <v>0</v>
      </c>
    </row>
    <row r="28" spans="2:24" ht="17" thickBot="1" x14ac:dyDescent="0.25">
      <c r="B28" s="23" t="s">
        <v>30</v>
      </c>
      <c r="C28" s="14"/>
      <c r="D28" s="14"/>
      <c r="E28" s="38">
        <v>0</v>
      </c>
      <c r="F28" s="36">
        <f t="shared" si="13"/>
        <v>0</v>
      </c>
      <c r="G28" s="37"/>
      <c r="H28" s="38">
        <v>6</v>
      </c>
      <c r="I28" s="36">
        <f t="shared" si="14"/>
        <v>1.8176310209027567E-2</v>
      </c>
      <c r="J28" s="37"/>
      <c r="K28" s="38">
        <v>6.7</v>
      </c>
      <c r="L28" s="36">
        <f t="shared" si="15"/>
        <v>1.7909649826249666E-2</v>
      </c>
      <c r="M28" s="39"/>
      <c r="N28" s="26" t="s">
        <v>8</v>
      </c>
      <c r="O28" s="123">
        <v>1.7999999999999999E-2</v>
      </c>
      <c r="P28" s="143">
        <f>$O$28*P5</f>
        <v>7.6091939999999996</v>
      </c>
      <c r="Q28" s="40">
        <f t="shared" ref="Q28:R28" si="22">$O$28*Q5</f>
        <v>8.5983892199999978</v>
      </c>
      <c r="R28" s="134">
        <f t="shared" si="22"/>
        <v>9.716179818599997</v>
      </c>
    </row>
    <row r="29" spans="2:24" ht="17" thickTop="1" x14ac:dyDescent="0.2">
      <c r="B29" s="23" t="s">
        <v>31</v>
      </c>
      <c r="C29" s="14"/>
      <c r="D29" s="14"/>
      <c r="E29" s="30">
        <f>SUM(E20:E28)</f>
        <v>200.7</v>
      </c>
      <c r="F29" s="31">
        <f t="shared" si="13"/>
        <v>0.66084952255515306</v>
      </c>
      <c r="G29" s="15"/>
      <c r="H29" s="30">
        <f>SUM(H20:H28)</f>
        <v>220.5</v>
      </c>
      <c r="I29" s="31">
        <f t="shared" si="14"/>
        <v>0.66797940018176305</v>
      </c>
      <c r="J29" s="15"/>
      <c r="K29" s="30">
        <f>SUM(K20:K28)</f>
        <v>230.09999999999997</v>
      </c>
      <c r="L29" s="31">
        <f t="shared" si="15"/>
        <v>0.61507618283881305</v>
      </c>
      <c r="M29" s="16"/>
      <c r="N29" s="17"/>
      <c r="O29" s="123"/>
      <c r="P29" s="32">
        <f ca="1">SUM(P22:P28)</f>
        <v>262.93992599999996</v>
      </c>
      <c r="Q29" s="32">
        <f ca="1">SUM(Q22:Q28)</f>
        <v>297.12211637999997</v>
      </c>
      <c r="R29" s="135">
        <f ca="1">SUM(R22:R28)</f>
        <v>335.74799150939992</v>
      </c>
      <c r="V29" s="5" t="s">
        <v>69</v>
      </c>
      <c r="W29" s="6" t="s">
        <v>55</v>
      </c>
      <c r="X29" s="12" t="s">
        <v>56</v>
      </c>
    </row>
    <row r="30" spans="2:24" x14ac:dyDescent="0.2">
      <c r="B30" s="13"/>
      <c r="C30" s="14"/>
      <c r="D30" s="14"/>
      <c r="E30" s="24"/>
      <c r="F30" s="25"/>
      <c r="G30" s="14"/>
      <c r="H30" s="24"/>
      <c r="I30" s="25"/>
      <c r="J30" s="14"/>
      <c r="K30" s="24"/>
      <c r="L30" s="25"/>
      <c r="M30" s="16"/>
      <c r="N30" s="17"/>
      <c r="O30" s="123"/>
      <c r="P30" s="27"/>
      <c r="Q30" s="76"/>
      <c r="R30" s="29"/>
      <c r="V30" s="13"/>
      <c r="W30" s="112">
        <f ca="1">P37</f>
        <v>32.702771999999982</v>
      </c>
      <c r="X30" s="113">
        <f ca="1">P23</f>
        <v>0</v>
      </c>
    </row>
    <row r="31" spans="2:24" x14ac:dyDescent="0.2">
      <c r="B31" s="23" t="s">
        <v>32</v>
      </c>
      <c r="C31" s="14"/>
      <c r="D31" s="14"/>
      <c r="E31" s="28">
        <v>13</v>
      </c>
      <c r="F31" s="25">
        <f t="shared" ref="F31:F38" si="23">E31/$E$5</f>
        <v>4.2805400065854461E-2</v>
      </c>
      <c r="G31" s="14"/>
      <c r="H31" s="28">
        <v>20.5</v>
      </c>
      <c r="I31" s="25">
        <f t="shared" ref="I31:I38" si="24">H31/$H$5</f>
        <v>6.2102393214177515E-2</v>
      </c>
      <c r="J31" s="14"/>
      <c r="K31" s="28">
        <v>10.7</v>
      </c>
      <c r="L31" s="25">
        <f t="shared" ref="L31:L38" si="25">K31/$K$5</f>
        <v>2.8601978080727074E-2</v>
      </c>
      <c r="M31" s="16"/>
      <c r="N31" s="26" t="s">
        <v>8</v>
      </c>
      <c r="O31" s="123">
        <v>0.04</v>
      </c>
      <c r="P31" s="27">
        <f>$O$31*P5</f>
        <v>16.909320000000001</v>
      </c>
      <c r="Q31" s="27">
        <f t="shared" ref="Q31:R31" si="26">$O$31*Q5</f>
        <v>19.107531599999998</v>
      </c>
      <c r="R31" s="141">
        <f t="shared" si="26"/>
        <v>21.591510707999998</v>
      </c>
      <c r="V31" s="13">
        <v>0.46</v>
      </c>
      <c r="W31" s="116">
        <f t="dataTable" ref="W31:X37" dt2D="0" dtr="0" r1="O9" ca="1"/>
        <v>9.0297239999999874</v>
      </c>
      <c r="X31" s="114">
        <v>0</v>
      </c>
    </row>
    <row r="32" spans="2:24" x14ac:dyDescent="0.2">
      <c r="B32" s="23" t="s">
        <v>33</v>
      </c>
      <c r="C32" s="14"/>
      <c r="D32" s="14"/>
      <c r="E32" s="28">
        <v>11.3</v>
      </c>
      <c r="F32" s="25">
        <f t="shared" si="23"/>
        <v>3.7207770826473495E-2</v>
      </c>
      <c r="G32" s="14"/>
      <c r="H32" s="28">
        <v>11.7</v>
      </c>
      <c r="I32" s="25">
        <f t="shared" si="24"/>
        <v>3.5443804907603751E-2</v>
      </c>
      <c r="J32" s="14"/>
      <c r="K32" s="28">
        <v>7.1</v>
      </c>
      <c r="L32" s="25">
        <f t="shared" si="25"/>
        <v>1.8978882651697403E-2</v>
      </c>
      <c r="M32" s="16"/>
      <c r="N32" s="26" t="s">
        <v>8</v>
      </c>
      <c r="O32" s="123">
        <v>0.02</v>
      </c>
      <c r="P32" s="27">
        <f>$O$32*P5</f>
        <v>8.4546600000000005</v>
      </c>
      <c r="Q32" s="27">
        <f t="shared" ref="Q32:R32" si="27">$O$32*Q5</f>
        <v>9.553765799999999</v>
      </c>
      <c r="R32" s="141">
        <f t="shared" si="27"/>
        <v>10.795755353999999</v>
      </c>
      <c r="V32" s="13">
        <v>0.48</v>
      </c>
      <c r="W32" s="116">
        <v>9.0297240000000443</v>
      </c>
      <c r="X32" s="114">
        <v>8.7250619999999799</v>
      </c>
    </row>
    <row r="33" spans="2:24" x14ac:dyDescent="0.2">
      <c r="B33" s="23" t="s">
        <v>34</v>
      </c>
      <c r="C33" s="14"/>
      <c r="D33" s="14"/>
      <c r="E33" s="28">
        <v>10.8</v>
      </c>
      <c r="F33" s="25">
        <f t="shared" si="23"/>
        <v>3.5561409285479094E-2</v>
      </c>
      <c r="G33" s="14"/>
      <c r="H33" s="28">
        <v>15.6</v>
      </c>
      <c r="I33" s="25">
        <f t="shared" si="24"/>
        <v>4.7258406543471673E-2</v>
      </c>
      <c r="J33" s="14"/>
      <c r="K33" s="28">
        <v>11.5</v>
      </c>
      <c r="L33" s="25">
        <f t="shared" si="25"/>
        <v>3.074044373162256E-2</v>
      </c>
      <c r="M33" s="16"/>
      <c r="N33" s="26" t="s">
        <v>8</v>
      </c>
      <c r="O33" s="123">
        <v>3.5000000000000003E-2</v>
      </c>
      <c r="P33" s="27">
        <f>$O$33*P5</f>
        <v>14.795655000000002</v>
      </c>
      <c r="Q33" s="27">
        <f t="shared" ref="Q33:R33" si="28">$O$33*Q5</f>
        <v>16.71909015</v>
      </c>
      <c r="R33" s="141">
        <f t="shared" si="28"/>
        <v>18.892571869499999</v>
      </c>
      <c r="V33" s="13">
        <v>0.5</v>
      </c>
      <c r="W33" s="116">
        <v>0</v>
      </c>
      <c r="X33" s="114">
        <v>2.8067999999999529</v>
      </c>
    </row>
    <row r="34" spans="2:24" x14ac:dyDescent="0.2">
      <c r="B34" s="57" t="s">
        <v>35</v>
      </c>
      <c r="C34" s="14"/>
      <c r="D34" s="14"/>
      <c r="E34" s="28">
        <v>0</v>
      </c>
      <c r="F34" s="25">
        <f t="shared" si="23"/>
        <v>0</v>
      </c>
      <c r="G34" s="14"/>
      <c r="H34" s="28">
        <v>0.3</v>
      </c>
      <c r="I34" s="25">
        <f t="shared" si="24"/>
        <v>9.0881551045137831E-4</v>
      </c>
      <c r="J34" s="14"/>
      <c r="K34" s="28">
        <v>0.7</v>
      </c>
      <c r="L34" s="25">
        <f t="shared" si="25"/>
        <v>1.8711574445335469E-3</v>
      </c>
      <c r="M34" s="16"/>
      <c r="N34" s="26" t="s">
        <v>8</v>
      </c>
      <c r="O34" s="123">
        <v>2E-3</v>
      </c>
      <c r="P34" s="27">
        <f>$O$34*P5</f>
        <v>0.84546600000000005</v>
      </c>
      <c r="Q34" s="27">
        <f t="shared" ref="Q34:R34" si="29">$O$34*Q5</f>
        <v>0.95537657999999992</v>
      </c>
      <c r="R34" s="141">
        <f t="shared" si="29"/>
        <v>1.0795755353999998</v>
      </c>
      <c r="V34" s="13">
        <v>0.52</v>
      </c>
      <c r="W34" s="116">
        <v>0</v>
      </c>
      <c r="X34" s="114">
        <v>0</v>
      </c>
    </row>
    <row r="35" spans="2:24" x14ac:dyDescent="0.2">
      <c r="B35" s="23" t="s">
        <v>36</v>
      </c>
      <c r="C35" s="14"/>
      <c r="D35" s="14"/>
      <c r="E35" s="28">
        <v>21.6</v>
      </c>
      <c r="F35" s="25">
        <f t="shared" si="23"/>
        <v>7.1122818570958188E-2</v>
      </c>
      <c r="G35" s="14"/>
      <c r="H35" s="28">
        <v>13.3</v>
      </c>
      <c r="I35" s="25">
        <f t="shared" si="24"/>
        <v>4.0290820963344444E-2</v>
      </c>
      <c r="J35" s="14"/>
      <c r="K35" s="28">
        <v>16.899999999999999</v>
      </c>
      <c r="L35" s="25">
        <f t="shared" si="25"/>
        <v>4.517508687516706E-2</v>
      </c>
      <c r="M35" s="16"/>
      <c r="N35" s="26" t="s">
        <v>8</v>
      </c>
      <c r="O35" s="123">
        <v>0.04</v>
      </c>
      <c r="P35" s="27">
        <f>$O$35*P5</f>
        <v>16.909320000000001</v>
      </c>
      <c r="Q35" s="27">
        <f t="shared" ref="Q35:R35" si="30">$O$35*Q5</f>
        <v>19.107531599999998</v>
      </c>
      <c r="R35" s="141">
        <f t="shared" si="30"/>
        <v>21.591510707999998</v>
      </c>
      <c r="V35" s="13">
        <v>0.54</v>
      </c>
      <c r="W35" s="116">
        <v>3.1114620000000173</v>
      </c>
      <c r="X35" s="114">
        <v>0</v>
      </c>
    </row>
    <row r="36" spans="2:24" x14ac:dyDescent="0.2">
      <c r="B36" s="23" t="s">
        <v>37</v>
      </c>
      <c r="C36" s="14"/>
      <c r="D36" s="14"/>
      <c r="E36" s="28">
        <v>28</v>
      </c>
      <c r="F36" s="25"/>
      <c r="G36" s="14"/>
      <c r="H36" s="28">
        <v>36.700000000000003</v>
      </c>
      <c r="I36" s="25"/>
      <c r="J36" s="14"/>
      <c r="K36" s="28">
        <v>61.2</v>
      </c>
      <c r="L36" s="25"/>
      <c r="M36" s="16"/>
      <c r="N36" s="26" t="s">
        <v>38</v>
      </c>
      <c r="O36" s="123"/>
      <c r="P36" s="129">
        <f>$K$36</f>
        <v>61.2</v>
      </c>
      <c r="Q36" s="71">
        <f t="shared" ref="Q36:R36" si="31">$K$36</f>
        <v>61.2</v>
      </c>
      <c r="R36" s="130">
        <f t="shared" si="31"/>
        <v>61.2</v>
      </c>
      <c r="V36" s="13">
        <v>0.56000000000000005</v>
      </c>
      <c r="W36" s="116">
        <v>9.0297239999999874</v>
      </c>
      <c r="X36" s="114">
        <v>0</v>
      </c>
    </row>
    <row r="37" spans="2:24" ht="17" thickBot="1" x14ac:dyDescent="0.25">
      <c r="B37" s="56" t="s">
        <v>39</v>
      </c>
      <c r="C37" s="14"/>
      <c r="D37" s="14"/>
      <c r="E37" s="28"/>
      <c r="F37" s="25"/>
      <c r="G37" s="14"/>
      <c r="H37" s="28"/>
      <c r="I37" s="25"/>
      <c r="J37" s="14"/>
      <c r="K37" s="28"/>
      <c r="L37" s="25"/>
      <c r="M37" s="16"/>
      <c r="N37" s="26" t="s">
        <v>25</v>
      </c>
      <c r="O37" s="123"/>
      <c r="P37" s="27">
        <f ca="1">IF(P44&gt;0,P44,0)</f>
        <v>9.0297240000000443</v>
      </c>
      <c r="Q37" s="27">
        <f t="shared" ref="Q37:R37" ca="1" si="32">IF(Q44&gt;0,Q44,0)</f>
        <v>19.777540120000083</v>
      </c>
      <c r="R37" s="141">
        <f t="shared" ca="1" si="32"/>
        <v>30.505572335599993</v>
      </c>
      <c r="V37" s="46">
        <v>0.57999999999999996</v>
      </c>
      <c r="W37" s="117">
        <v>14.947985999999958</v>
      </c>
      <c r="X37" s="115">
        <v>0</v>
      </c>
    </row>
    <row r="38" spans="2:24" x14ac:dyDescent="0.2">
      <c r="B38" s="23" t="s">
        <v>40</v>
      </c>
      <c r="C38" s="14"/>
      <c r="D38" s="14"/>
      <c r="E38" s="28">
        <v>1.7</v>
      </c>
      <c r="F38" s="25">
        <f t="shared" si="23"/>
        <v>5.597629239380968E-3</v>
      </c>
      <c r="G38" s="14"/>
      <c r="H38" s="28">
        <v>1</v>
      </c>
      <c r="I38" s="25">
        <f t="shared" si="24"/>
        <v>3.0293850348379276E-3</v>
      </c>
      <c r="J38" s="14"/>
      <c r="K38" s="28">
        <v>0.4</v>
      </c>
      <c r="L38" s="25">
        <f t="shared" si="25"/>
        <v>1.0692328254477412E-3</v>
      </c>
      <c r="M38" s="16"/>
      <c r="N38" s="26" t="s">
        <v>8</v>
      </c>
      <c r="O38" s="123">
        <v>1E-3</v>
      </c>
      <c r="P38" s="27">
        <f>$O$38*P5</f>
        <v>0.42273300000000003</v>
      </c>
      <c r="Q38" s="27">
        <f t="shared" ref="Q38:R38" si="33">$O$38*Q5</f>
        <v>0.47768828999999996</v>
      </c>
      <c r="R38" s="141">
        <f t="shared" si="33"/>
        <v>0.53978776769999992</v>
      </c>
    </row>
    <row r="39" spans="2:24" ht="17" thickBot="1" x14ac:dyDescent="0.25">
      <c r="B39" s="23" t="s">
        <v>41</v>
      </c>
      <c r="C39" s="14"/>
      <c r="D39" s="14"/>
      <c r="E39" s="35">
        <v>114.3</v>
      </c>
      <c r="F39" s="36"/>
      <c r="G39" s="37"/>
      <c r="H39" s="35">
        <v>121.4</v>
      </c>
      <c r="I39" s="36"/>
      <c r="J39" s="37"/>
      <c r="K39" s="35">
        <v>121.6</v>
      </c>
      <c r="L39" s="36"/>
      <c r="M39" s="39"/>
      <c r="N39" s="17"/>
      <c r="O39" s="123"/>
      <c r="P39" s="143">
        <f>K39+P18</f>
        <v>134.37304799999995</v>
      </c>
      <c r="Q39" s="40">
        <f>P39+Q18</f>
        <v>150.22359223999993</v>
      </c>
      <c r="R39" s="134">
        <f>Q39+R18</f>
        <v>169.55170723119991</v>
      </c>
    </row>
    <row r="40" spans="2:24" ht="18" thickTop="1" thickBot="1" x14ac:dyDescent="0.25">
      <c r="B40" s="58" t="s">
        <v>42</v>
      </c>
      <c r="C40" s="47"/>
      <c r="D40" s="47"/>
      <c r="E40" s="59">
        <f>SUM(E31:E39)</f>
        <v>200.7</v>
      </c>
      <c r="F40" s="60"/>
      <c r="G40" s="61"/>
      <c r="H40" s="59">
        <f>SUM(H31:H39)</f>
        <v>220.5</v>
      </c>
      <c r="I40" s="60"/>
      <c r="J40" s="61"/>
      <c r="K40" s="59">
        <f>SUM(K31:K39)</f>
        <v>230.1</v>
      </c>
      <c r="L40" s="60"/>
      <c r="M40" s="50"/>
      <c r="N40" s="62"/>
      <c r="O40" s="125"/>
      <c r="P40" s="144">
        <f ca="1">SUM(P31:P39)</f>
        <v>262.93992600000001</v>
      </c>
      <c r="Q40" s="82">
        <f ca="1">SUM(Q31:Q39)</f>
        <v>297.12211637999997</v>
      </c>
      <c r="R40" s="145">
        <f t="shared" ref="R40" ca="1" si="34">SUM(R31:R39)</f>
        <v>335.74799150939992</v>
      </c>
    </row>
    <row r="41" spans="2:24" ht="7.5" customHeight="1" thickBot="1" x14ac:dyDescent="0.25">
      <c r="E41" s="63"/>
      <c r="H41" s="64"/>
      <c r="K41" s="64"/>
      <c r="O41" s="65"/>
      <c r="P41" s="66"/>
      <c r="Q41" s="66"/>
      <c r="R41" s="66"/>
    </row>
    <row r="42" spans="2:24" x14ac:dyDescent="0.2">
      <c r="H42" s="64"/>
      <c r="K42" s="64"/>
      <c r="N42" s="67" t="s">
        <v>43</v>
      </c>
      <c r="O42" s="55"/>
      <c r="P42" s="68">
        <f ca="1">P29-P23</f>
        <v>262.93992599999996</v>
      </c>
      <c r="Q42" s="68">
        <f t="shared" ref="Q42:R42" ca="1" si="35">Q29-Q23</f>
        <v>297.12211637999997</v>
      </c>
      <c r="R42" s="146">
        <f t="shared" ca="1" si="35"/>
        <v>335.74799150939992</v>
      </c>
    </row>
    <row r="43" spans="2:24" x14ac:dyDescent="0.2">
      <c r="H43" s="64"/>
      <c r="K43" s="64"/>
      <c r="L43" s="69" t="s">
        <v>44</v>
      </c>
      <c r="N43" s="23" t="s">
        <v>45</v>
      </c>
      <c r="O43" s="25"/>
      <c r="P43" s="28">
        <f ca="1">P40-P37</f>
        <v>253.91020199999997</v>
      </c>
      <c r="Q43" s="28">
        <f t="shared" ref="Q43:R43" ca="1" si="36">Q40-Q37</f>
        <v>277.34457625999988</v>
      </c>
      <c r="R43" s="29">
        <f t="shared" ca="1" si="36"/>
        <v>305.24241917379993</v>
      </c>
    </row>
    <row r="44" spans="2:24" ht="17" thickBot="1" x14ac:dyDescent="0.25">
      <c r="N44" s="58" t="s">
        <v>46</v>
      </c>
      <c r="O44" s="49"/>
      <c r="P44" s="70">
        <f ca="1">P42-P43</f>
        <v>9.0297239999999874</v>
      </c>
      <c r="Q44" s="70">
        <f t="shared" ref="Q44:R44" ca="1" si="37">Q42-Q43</f>
        <v>19.777540120000083</v>
      </c>
      <c r="R44" s="147">
        <f t="shared" ca="1" si="37"/>
        <v>30.505572335599993</v>
      </c>
    </row>
    <row r="45" spans="2:24" x14ac:dyDescent="0.2">
      <c r="H45" s="64"/>
      <c r="K45" s="64"/>
      <c r="O45" s="65"/>
      <c r="P45" s="64"/>
      <c r="Q45" s="64"/>
      <c r="R45" s="64"/>
    </row>
    <row r="46" spans="2:24" x14ac:dyDescent="0.2">
      <c r="H46" s="64"/>
      <c r="K46" s="64"/>
      <c r="O46" s="65"/>
      <c r="P46" s="64"/>
      <c r="Q46" s="64"/>
      <c r="R46" s="64"/>
    </row>
    <row r="47" spans="2:24" x14ac:dyDescent="0.2">
      <c r="H47" s="64"/>
      <c r="K47" s="64"/>
      <c r="O47" s="65"/>
      <c r="P47" s="64"/>
      <c r="Q47" s="64"/>
      <c r="R47" s="64"/>
    </row>
    <row r="48" spans="2:24" x14ac:dyDescent="0.2">
      <c r="H48" s="64"/>
      <c r="K48" s="64"/>
      <c r="O48" s="65"/>
      <c r="P48" s="64"/>
      <c r="Q48" s="64"/>
      <c r="R48" s="64"/>
    </row>
    <row r="49" spans="15:18" x14ac:dyDescent="0.2">
      <c r="O49" s="65"/>
      <c r="P49" s="64"/>
      <c r="Q49" s="64"/>
      <c r="R49" s="64"/>
    </row>
    <row r="50" spans="15:18" x14ac:dyDescent="0.2">
      <c r="O50" s="65"/>
    </row>
    <row r="51" spans="15:18" x14ac:dyDescent="0.2">
      <c r="O51" s="65"/>
    </row>
    <row r="52" spans="15:18" x14ac:dyDescent="0.2">
      <c r="O52" s="65"/>
    </row>
    <row r="53" spans="15:18" x14ac:dyDescent="0.2">
      <c r="O53" s="65"/>
    </row>
    <row r="100" spans="20:20" x14ac:dyDescent="0.2">
      <c r="T100" s="84" t="s">
        <v>49</v>
      </c>
    </row>
  </sheetData>
  <mergeCells count="4">
    <mergeCell ref="E4:F4"/>
    <mergeCell ref="H4:I4"/>
    <mergeCell ref="K4:L4"/>
    <mergeCell ref="N4:O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5EF226-555C-D146-B00A-4C791BCA86CA}">
  <dimension ref="A1:I40"/>
  <sheetViews>
    <sheetView zoomScaleNormal="100" workbookViewId="0">
      <selection activeCell="I10" sqref="I10"/>
    </sheetView>
  </sheetViews>
  <sheetFormatPr baseColWidth="10" defaultColWidth="10.83203125" defaultRowHeight="16" x14ac:dyDescent="0.2"/>
  <cols>
    <col min="1" max="1" width="25.5" style="86" bestFit="1" customWidth="1"/>
    <col min="2" max="2" width="13.6640625" style="86" bestFit="1" customWidth="1"/>
    <col min="3" max="4" width="13.5" style="86" bestFit="1" customWidth="1"/>
    <col min="5" max="6" width="10.83203125" style="86"/>
    <col min="7" max="7" width="14.5" style="86" bestFit="1" customWidth="1"/>
    <col min="8" max="8" width="10.83203125" style="86"/>
    <col min="9" max="9" width="12.33203125" style="86" bestFit="1" customWidth="1"/>
    <col min="10" max="16384" width="10.83203125" style="86"/>
  </cols>
  <sheetData>
    <row r="1" spans="1:9" x14ac:dyDescent="0.2">
      <c r="A1" s="88" t="s">
        <v>52</v>
      </c>
      <c r="B1" s="91"/>
    </row>
    <row r="2" spans="1:9" ht="17" thickBot="1" x14ac:dyDescent="0.25">
      <c r="A2" s="92"/>
      <c r="B2" s="93"/>
    </row>
    <row r="3" spans="1:9" x14ac:dyDescent="0.2">
      <c r="A3" s="92" t="s">
        <v>53</v>
      </c>
      <c r="B3" s="148">
        <v>422733</v>
      </c>
      <c r="C3" s="87"/>
      <c r="G3" s="101" t="s">
        <v>54</v>
      </c>
      <c r="H3" s="90" t="s">
        <v>55</v>
      </c>
      <c r="I3" s="91" t="s">
        <v>56</v>
      </c>
    </row>
    <row r="4" spans="1:9" x14ac:dyDescent="0.2">
      <c r="A4" s="92" t="s">
        <v>57</v>
      </c>
      <c r="B4" s="93">
        <v>0.38</v>
      </c>
      <c r="G4" s="92"/>
      <c r="H4" s="102">
        <f ca="1">B34</f>
        <v>0</v>
      </c>
      <c r="I4" s="148">
        <f ca="1">B28</f>
        <v>19520.096033390553</v>
      </c>
    </row>
    <row r="5" spans="1:9" x14ac:dyDescent="0.2">
      <c r="A5" s="92" t="s">
        <v>58</v>
      </c>
      <c r="B5" s="93">
        <v>0.5</v>
      </c>
      <c r="G5" s="92">
        <v>0.35</v>
      </c>
      <c r="H5" s="103">
        <f t="dataTable" ref="H5:I11" dt2D="0" dtr="0" r1="B4" ca="1"/>
        <v>0</v>
      </c>
      <c r="I5" s="148">
        <v>19520.096033402428</v>
      </c>
    </row>
    <row r="6" spans="1:9" x14ac:dyDescent="0.2">
      <c r="A6" s="92" t="s">
        <v>59</v>
      </c>
      <c r="B6" s="93">
        <v>0.06</v>
      </c>
      <c r="G6" s="92">
        <v>0.38</v>
      </c>
      <c r="H6" s="103">
        <v>0</v>
      </c>
      <c r="I6" s="148">
        <v>19520.096033402893</v>
      </c>
    </row>
    <row r="7" spans="1:9" x14ac:dyDescent="0.2">
      <c r="A7" s="92" t="s">
        <v>60</v>
      </c>
      <c r="B7" s="93">
        <v>0.3</v>
      </c>
      <c r="G7" s="92">
        <v>0.4</v>
      </c>
      <c r="H7" s="103">
        <v>0</v>
      </c>
      <c r="I7" s="148">
        <v>28397.489033402933</v>
      </c>
    </row>
    <row r="8" spans="1:9" x14ac:dyDescent="0.2">
      <c r="A8" s="92" t="s">
        <v>61</v>
      </c>
      <c r="B8" s="104">
        <v>10900</v>
      </c>
      <c r="G8" s="92">
        <v>0.42</v>
      </c>
      <c r="H8" s="103">
        <v>0</v>
      </c>
      <c r="I8" s="148">
        <v>19520.096033402893</v>
      </c>
    </row>
    <row r="9" spans="1:9" x14ac:dyDescent="0.2">
      <c r="A9" s="92" t="s">
        <v>62</v>
      </c>
      <c r="B9" s="93">
        <v>0.32</v>
      </c>
      <c r="G9" s="92">
        <v>0.44</v>
      </c>
      <c r="H9" s="103">
        <v>0</v>
      </c>
      <c r="I9" s="148">
        <v>13974.684539402893</v>
      </c>
    </row>
    <row r="10" spans="1:9" x14ac:dyDescent="0.2">
      <c r="A10" s="92" t="s">
        <v>63</v>
      </c>
      <c r="B10" s="93">
        <v>0.28000000000000003</v>
      </c>
      <c r="G10" s="92">
        <v>0.45</v>
      </c>
      <c r="H10" s="102">
        <v>0</v>
      </c>
      <c r="I10" s="148">
        <v>7683.5720334029174</v>
      </c>
    </row>
    <row r="11" spans="1:9" ht="17" thickBot="1" x14ac:dyDescent="0.25">
      <c r="A11" s="92" t="s">
        <v>64</v>
      </c>
      <c r="B11" s="104">
        <v>110600</v>
      </c>
      <c r="G11" s="96">
        <v>0.48</v>
      </c>
      <c r="H11" s="100">
        <v>0</v>
      </c>
      <c r="I11" s="149">
        <v>1532.402750654961</v>
      </c>
    </row>
    <row r="12" spans="1:9" x14ac:dyDescent="0.2">
      <c r="A12" s="92" t="s">
        <v>65</v>
      </c>
      <c r="B12" s="104">
        <v>121600</v>
      </c>
    </row>
    <row r="13" spans="1:9" ht="17" thickBot="1" x14ac:dyDescent="0.25">
      <c r="A13" s="96" t="s">
        <v>66</v>
      </c>
      <c r="B13" s="105">
        <v>0.13</v>
      </c>
    </row>
    <row r="14" spans="1:9" ht="17" thickBot="1" x14ac:dyDescent="0.25"/>
    <row r="15" spans="1:9" x14ac:dyDescent="0.2">
      <c r="A15" s="88" t="s">
        <v>67</v>
      </c>
      <c r="B15" s="89">
        <v>2002</v>
      </c>
      <c r="C15" s="90">
        <v>2003</v>
      </c>
      <c r="D15" s="91">
        <v>2004</v>
      </c>
    </row>
    <row r="16" spans="1:9" x14ac:dyDescent="0.2">
      <c r="A16" s="92"/>
      <c r="D16" s="93"/>
    </row>
    <row r="17" spans="1:4" x14ac:dyDescent="0.2">
      <c r="A17" s="92" t="s">
        <v>53</v>
      </c>
      <c r="B17" s="94">
        <f>B3</f>
        <v>422733</v>
      </c>
      <c r="C17" s="94">
        <f>B17*(1+$B$13)</f>
        <v>477688.29</v>
      </c>
      <c r="D17" s="95">
        <f>C17*(1+$B$13)</f>
        <v>539787.76769999997</v>
      </c>
    </row>
    <row r="18" spans="1:4" x14ac:dyDescent="0.2">
      <c r="A18" s="92" t="s">
        <v>68</v>
      </c>
      <c r="B18" s="94">
        <f>B17*$B$4</f>
        <v>160638.54</v>
      </c>
      <c r="C18" s="94">
        <f t="shared" ref="C18:D18" si="0">C17*$B$4</f>
        <v>181521.5502</v>
      </c>
      <c r="D18" s="95">
        <f t="shared" si="0"/>
        <v>205119.35172599999</v>
      </c>
    </row>
    <row r="19" spans="1:4" x14ac:dyDescent="0.2">
      <c r="A19" s="92" t="s">
        <v>69</v>
      </c>
      <c r="B19" s="94">
        <f>$B$5*B17</f>
        <v>211366.5</v>
      </c>
      <c r="C19" s="94">
        <f t="shared" ref="C19:D19" si="1">$B$5*C17</f>
        <v>238844.14499999999</v>
      </c>
      <c r="D19" s="94">
        <f t="shared" si="1"/>
        <v>269893.88384999998</v>
      </c>
    </row>
    <row r="20" spans="1:4" x14ac:dyDescent="0.2">
      <c r="A20" s="92" t="s">
        <v>70</v>
      </c>
      <c r="B20" s="94">
        <f ca="1">($B$6*B34)-($B$6*B28)</f>
        <v>-1171.2057620034332</v>
      </c>
      <c r="C20" s="94">
        <f t="shared" ref="C20:D20" ca="1" si="2">($B$6*C34)-($B$6*C28)</f>
        <v>-1322.6483148217108</v>
      </c>
      <c r="D20" s="94">
        <f t="shared" ca="1" si="2"/>
        <v>-1493.7783995063603</v>
      </c>
    </row>
    <row r="21" spans="1:4" x14ac:dyDescent="0.2">
      <c r="A21" s="92" t="s">
        <v>71</v>
      </c>
      <c r="B21" s="94">
        <f ca="1">B17-B18-B19-B20</f>
        <v>51899.165762003424</v>
      </c>
      <c r="C21" s="94">
        <f t="shared" ref="C21:D21" ca="1" si="3">C17-C18-C19-C20</f>
        <v>58645.2431148217</v>
      </c>
      <c r="D21" s="95">
        <f t="shared" ca="1" si="3"/>
        <v>66268.310523506385</v>
      </c>
    </row>
    <row r="22" spans="1:4" x14ac:dyDescent="0.2">
      <c r="A22" s="92" t="s">
        <v>72</v>
      </c>
      <c r="B22" s="94">
        <f ca="1">$B$7*B21</f>
        <v>15569.749728601026</v>
      </c>
      <c r="C22" s="94">
        <f t="shared" ref="C22:D22" ca="1" si="4">$B$7*C21</f>
        <v>17593.572934446511</v>
      </c>
      <c r="D22" s="94">
        <f t="shared" ca="1" si="4"/>
        <v>19880.493157051915</v>
      </c>
    </row>
    <row r="23" spans="1:4" x14ac:dyDescent="0.2">
      <c r="A23" s="92" t="s">
        <v>73</v>
      </c>
      <c r="B23" s="94">
        <f ca="1">B21-B22</f>
        <v>36329.416033402398</v>
      </c>
      <c r="C23" s="94">
        <f t="shared" ref="C23:D23" ca="1" si="5">C21-C22</f>
        <v>41051.670180375193</v>
      </c>
      <c r="D23" s="95">
        <f t="shared" ca="1" si="5"/>
        <v>46387.817366454474</v>
      </c>
    </row>
    <row r="24" spans="1:4" x14ac:dyDescent="0.2">
      <c r="A24" s="92" t="s">
        <v>74</v>
      </c>
      <c r="B24" s="94">
        <f>$B$8</f>
        <v>10900</v>
      </c>
      <c r="C24" s="94">
        <f t="shared" ref="C24:D24" si="6">$B$8</f>
        <v>10900</v>
      </c>
      <c r="D24" s="95">
        <f t="shared" si="6"/>
        <v>10900</v>
      </c>
    </row>
    <row r="25" spans="1:4" ht="17" thickBot="1" x14ac:dyDescent="0.25">
      <c r="A25" s="96" t="s">
        <v>75</v>
      </c>
      <c r="B25" s="97">
        <f ca="1">B23-B24</f>
        <v>25429.416033402398</v>
      </c>
      <c r="C25" s="97">
        <f t="shared" ref="C25:D25" ca="1" si="7">C23-C24</f>
        <v>30151.670180375193</v>
      </c>
      <c r="D25" s="98">
        <f t="shared" ca="1" si="7"/>
        <v>35487.817366454474</v>
      </c>
    </row>
    <row r="26" spans="1:4" ht="17" thickBot="1" x14ac:dyDescent="0.25"/>
    <row r="27" spans="1:4" x14ac:dyDescent="0.2">
      <c r="A27" s="88" t="s">
        <v>22</v>
      </c>
      <c r="B27" s="89">
        <v>2002</v>
      </c>
      <c r="C27" s="89">
        <v>2003</v>
      </c>
      <c r="D27" s="99">
        <v>2004</v>
      </c>
    </row>
    <row r="28" spans="1:4" x14ac:dyDescent="0.2">
      <c r="A28" s="92" t="s">
        <v>56</v>
      </c>
      <c r="B28" s="150">
        <f ca="1">IF(B40&lt;0,-B40,0)</f>
        <v>19520.096033402544</v>
      </c>
      <c r="C28" s="150">
        <f t="shared" ref="C28:D28" ca="1" si="8">IF(C40&lt;0,-C40,0)</f>
        <v>22044.138580375351</v>
      </c>
      <c r="D28" s="148">
        <f t="shared" ca="1" si="8"/>
        <v>24896.306658454647</v>
      </c>
    </row>
    <row r="29" spans="1:4" x14ac:dyDescent="0.2">
      <c r="A29" s="92" t="s">
        <v>76</v>
      </c>
      <c r="B29" s="150">
        <f>B17*$B$9</f>
        <v>135274.56</v>
      </c>
      <c r="C29" s="150">
        <f t="shared" ref="C29:D29" si="9">C17*$B$9</f>
        <v>152860.25279999999</v>
      </c>
      <c r="D29" s="148">
        <f t="shared" si="9"/>
        <v>172732.08566399998</v>
      </c>
    </row>
    <row r="30" spans="1:4" x14ac:dyDescent="0.2">
      <c r="A30" s="92" t="s">
        <v>77</v>
      </c>
      <c r="B30" s="150">
        <f>$B$11</f>
        <v>110600</v>
      </c>
      <c r="C30" s="150">
        <f t="shared" ref="C30:D30" si="10">$B$11</f>
        <v>110600</v>
      </c>
      <c r="D30" s="148">
        <f t="shared" si="10"/>
        <v>110600</v>
      </c>
    </row>
    <row r="31" spans="1:4" x14ac:dyDescent="0.2">
      <c r="A31" s="92" t="s">
        <v>78</v>
      </c>
      <c r="B31" s="150">
        <f ca="1">B29+B30+B28</f>
        <v>265394.65603340254</v>
      </c>
      <c r="C31" s="150">
        <f t="shared" ref="C31:D31" si="11">C29+C30</f>
        <v>263460.25280000002</v>
      </c>
      <c r="D31" s="148">
        <f t="shared" si="11"/>
        <v>283332.08566400001</v>
      </c>
    </row>
    <row r="32" spans="1:4" x14ac:dyDescent="0.2">
      <c r="A32" s="92"/>
      <c r="B32" s="151"/>
      <c r="C32" s="151"/>
      <c r="D32" s="109"/>
    </row>
    <row r="33" spans="1:4" x14ac:dyDescent="0.2">
      <c r="A33" s="92" t="s">
        <v>79</v>
      </c>
      <c r="B33" s="150">
        <f>B17*$B$10</f>
        <v>118365.24</v>
      </c>
      <c r="C33" s="150">
        <f t="shared" ref="C33:D33" si="12">C17*$B$10</f>
        <v>133752.7212</v>
      </c>
      <c r="D33" s="148">
        <f t="shared" si="12"/>
        <v>151140.574956</v>
      </c>
    </row>
    <row r="34" spans="1:4" x14ac:dyDescent="0.2">
      <c r="A34" s="92" t="s">
        <v>55</v>
      </c>
      <c r="B34" s="150">
        <f ca="1">IF(B40&gt;0,+B40,0)</f>
        <v>0</v>
      </c>
      <c r="C34" s="150">
        <f t="shared" ref="C34:D34" ca="1" si="13">IF(C40&gt;0,+C40,0)</f>
        <v>0</v>
      </c>
      <c r="D34" s="150">
        <f t="shared" ca="1" si="13"/>
        <v>0</v>
      </c>
    </row>
    <row r="35" spans="1:4" x14ac:dyDescent="0.2">
      <c r="A35" s="92" t="s">
        <v>80</v>
      </c>
      <c r="B35" s="150">
        <f ca="1">$B$12+B25</f>
        <v>147029.41603340241</v>
      </c>
      <c r="C35" s="150">
        <f t="shared" ref="C35:D35" ca="1" si="14">$B$12+C25</f>
        <v>151751.67018037519</v>
      </c>
      <c r="D35" s="148">
        <f t="shared" ca="1" si="14"/>
        <v>157087.81736645446</v>
      </c>
    </row>
    <row r="36" spans="1:4" ht="17" thickBot="1" x14ac:dyDescent="0.25">
      <c r="A36" s="96" t="s">
        <v>81</v>
      </c>
      <c r="B36" s="152">
        <f ca="1">B33+B34+B35</f>
        <v>265394.65603340243</v>
      </c>
      <c r="C36" s="152">
        <f t="shared" ref="C36:D36" ca="1" si="15">C33+C34+C35</f>
        <v>285504.39138037519</v>
      </c>
      <c r="D36" s="149">
        <f t="shared" ca="1" si="15"/>
        <v>308228.39232245449</v>
      </c>
    </row>
    <row r="37" spans="1:4" ht="17" thickBot="1" x14ac:dyDescent="0.25"/>
    <row r="38" spans="1:4" x14ac:dyDescent="0.2">
      <c r="A38" s="101" t="s">
        <v>82</v>
      </c>
      <c r="B38" s="106">
        <f>B29+B30</f>
        <v>245874.56</v>
      </c>
      <c r="C38" s="106">
        <f t="shared" ref="C38:D38" si="16">C29+C30</f>
        <v>263460.25280000002</v>
      </c>
      <c r="D38" s="107">
        <f t="shared" si="16"/>
        <v>283332.08566400001</v>
      </c>
    </row>
    <row r="39" spans="1:4" x14ac:dyDescent="0.2">
      <c r="A39" s="92" t="s">
        <v>83</v>
      </c>
      <c r="B39" s="108">
        <f ca="1">B33+B35</f>
        <v>265394.65603340243</v>
      </c>
      <c r="C39" s="108">
        <f t="shared" ref="C39:D39" ca="1" si="17">C33+C35</f>
        <v>285504.39138037519</v>
      </c>
      <c r="D39" s="109">
        <f t="shared" ca="1" si="17"/>
        <v>308228.39232245449</v>
      </c>
    </row>
    <row r="40" spans="1:4" ht="17" thickBot="1" x14ac:dyDescent="0.25">
      <c r="A40" s="96" t="s">
        <v>25</v>
      </c>
      <c r="B40" s="110">
        <f ca="1">B38-B39</f>
        <v>-19520.096033402428</v>
      </c>
      <c r="C40" s="110">
        <f t="shared" ref="C40:D40" ca="1" si="18">C38-C39</f>
        <v>-22044.138580375176</v>
      </c>
      <c r="D40" s="111">
        <f t="shared" ca="1" si="18"/>
        <v>-24896.306658454472</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B016E-1FAA-400A-9C69-62E15EED3134}">
  <dimension ref="A1"/>
  <sheetViews>
    <sheetView tabSelected="1" workbookViewId="0">
      <selection activeCell="H18" sqref="H18"/>
    </sheetView>
  </sheetViews>
  <sheetFormatPr baseColWidth="10" defaultColWidth="21.1640625" defaultRowHeight="15" x14ac:dyDescent="0.2"/>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B136A1-F3CD-F347-96E0-9D9D74E12C2E}">
  <dimension ref="T25"/>
  <sheetViews>
    <sheetView workbookViewId="0">
      <selection activeCell="T25" sqref="T25"/>
    </sheetView>
  </sheetViews>
  <sheetFormatPr baseColWidth="10" defaultColWidth="11.5" defaultRowHeight="15" x14ac:dyDescent="0.2"/>
  <sheetData>
    <row r="25" spans="20:20" x14ac:dyDescent="0.2">
      <c r="T25" s="83" t="s">
        <v>48</v>
      </c>
    </row>
  </sheetData>
  <sheetProtection algorithmName="SHA-512" hashValue="L9AqLDPC+HR0mWt0npadZtqkLTGBQGXRumdNdksoTD/8FRWP6cn0w5MLiY1NNg1PD4I5zRiDmzK18jJl0tak+w==" saltValue="eW1DfXU+T3jsLyOvr50A2w=="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4</vt:i4>
      </vt:variant>
    </vt:vector>
  </HeadingPairs>
  <TitlesOfParts>
    <vt:vector size="4" baseType="lpstr">
      <vt:lpstr>Exhibit 8 Data</vt:lpstr>
      <vt:lpstr>Exhbits 1-7</vt:lpstr>
      <vt:lpstr>Questions </vt:lpstr>
      <vt:lpstr>Summer 20</vt:lpstr>
    </vt:vector>
  </TitlesOfParts>
  <Company>University of South Florida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Tandon, Arun</dc:creator>
  <cp:lastModifiedBy>Meng Ting Yang</cp:lastModifiedBy>
  <dcterms:created xsi:type="dcterms:W3CDTF">2012-01-18T17:46:21Z</dcterms:created>
  <dcterms:modified xsi:type="dcterms:W3CDTF">2021-02-21T21:23:59Z</dcterms:modified>
</cp:coreProperties>
</file>