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-Sayed\Desktop\"/>
    </mc:Choice>
  </mc:AlternateContent>
  <bookViews>
    <workbookView xWindow="0" yWindow="0" windowWidth="20490" windowHeight="6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8" i="1" l="1"/>
  <c r="Y28" i="1" s="1"/>
  <c r="Z28" i="1" s="1"/>
  <c r="Y30" i="1"/>
  <c r="Z30" i="1" s="1"/>
  <c r="Y31" i="1"/>
  <c r="Z31" i="1" s="1"/>
  <c r="X30" i="1"/>
  <c r="X31" i="1"/>
  <c r="W23" i="1"/>
  <c r="Y23" i="1" s="1"/>
  <c r="Z23" i="1" s="1"/>
  <c r="W24" i="1"/>
  <c r="Y24" i="1" s="1"/>
  <c r="Z24" i="1" s="1"/>
  <c r="W30" i="1"/>
  <c r="W31" i="1"/>
  <c r="V29" i="1"/>
  <c r="W29" i="1" s="1"/>
  <c r="V30" i="1"/>
  <c r="V31" i="1"/>
  <c r="V28" i="1"/>
  <c r="V22" i="1"/>
  <c r="W22" i="1" s="1"/>
  <c r="V23" i="1"/>
  <c r="V24" i="1"/>
  <c r="V21" i="1"/>
  <c r="W21" i="1" s="1"/>
  <c r="Z11" i="1"/>
  <c r="Y11" i="1"/>
  <c r="X11" i="1"/>
  <c r="W12" i="1"/>
  <c r="Y12" i="1" s="1"/>
  <c r="Z12" i="1" s="1"/>
  <c r="W14" i="1"/>
  <c r="Y14" i="1" s="1"/>
  <c r="Z14" i="1" s="1"/>
  <c r="V12" i="1"/>
  <c r="V13" i="1"/>
  <c r="W13" i="1" s="1"/>
  <c r="V14" i="1"/>
  <c r="W11" i="1"/>
  <c r="V11" i="1"/>
  <c r="J24" i="1"/>
  <c r="R20" i="1"/>
  <c r="R21" i="1"/>
  <c r="R22" i="1"/>
  <c r="R19" i="1"/>
  <c r="Q22" i="1"/>
  <c r="Q21" i="1"/>
  <c r="Q20" i="1"/>
  <c r="Q19" i="1"/>
  <c r="P20" i="1"/>
  <c r="P21" i="1"/>
  <c r="P22" i="1"/>
  <c r="P19" i="1"/>
  <c r="O22" i="1"/>
  <c r="O21" i="1"/>
  <c r="O20" i="1"/>
  <c r="O19" i="1"/>
  <c r="R16" i="1"/>
  <c r="R14" i="1"/>
  <c r="R12" i="1"/>
  <c r="R10" i="1"/>
  <c r="Q16" i="1"/>
  <c r="Q14" i="1"/>
  <c r="Q12" i="1"/>
  <c r="Q10" i="1"/>
  <c r="K21" i="1"/>
  <c r="L21" i="1"/>
  <c r="M21" i="1"/>
  <c r="J21" i="1"/>
  <c r="M20" i="1"/>
  <c r="L20" i="1"/>
  <c r="K20" i="1"/>
  <c r="J20" i="1"/>
  <c r="K19" i="1"/>
  <c r="L19" i="1"/>
  <c r="M19" i="1"/>
  <c r="K18" i="1"/>
  <c r="L18" i="1"/>
  <c r="M18" i="1"/>
  <c r="J19" i="1"/>
  <c r="J18" i="1"/>
  <c r="P12" i="1"/>
  <c r="P14" i="1"/>
  <c r="P16" i="1"/>
  <c r="P10" i="1"/>
  <c r="O12" i="1"/>
  <c r="O14" i="1"/>
  <c r="O16" i="1"/>
  <c r="O10" i="1"/>
  <c r="Y21" i="1" l="1"/>
  <c r="Z21" i="1" s="1"/>
  <c r="X21" i="1"/>
  <c r="Y13" i="1"/>
  <c r="Z13" i="1" s="1"/>
  <c r="X13" i="1"/>
  <c r="Y22" i="1"/>
  <c r="Z22" i="1" s="1"/>
  <c r="X22" i="1"/>
  <c r="Y29" i="1"/>
  <c r="Z29" i="1" s="1"/>
  <c r="X29" i="1"/>
  <c r="X12" i="1"/>
  <c r="X24" i="1"/>
  <c r="X23" i="1"/>
  <c r="X14" i="1"/>
  <c r="X28" i="1"/>
  <c r="M16" i="1"/>
  <c r="L16" i="1"/>
  <c r="K16" i="1"/>
  <c r="J16" i="1"/>
  <c r="M12" i="1"/>
  <c r="M14" i="1"/>
  <c r="M10" i="1"/>
  <c r="L12" i="1"/>
  <c r="L14" i="1"/>
  <c r="L10" i="1"/>
  <c r="K12" i="1"/>
  <c r="K14" i="1"/>
  <c r="K10" i="1"/>
  <c r="J12" i="1"/>
  <c r="J14" i="1"/>
  <c r="J10" i="1"/>
</calcChain>
</file>

<file path=xl/sharedStrings.xml><?xml version="1.0" encoding="utf-8"?>
<sst xmlns="http://schemas.openxmlformats.org/spreadsheetml/2006/main" count="26" uniqueCount="17">
  <si>
    <t>S</t>
  </si>
  <si>
    <t>Rs</t>
  </si>
  <si>
    <t>m</t>
  </si>
  <si>
    <t>Ks</t>
  </si>
  <si>
    <t>Rl</t>
  </si>
  <si>
    <t>Rk</t>
  </si>
  <si>
    <t>Kt</t>
  </si>
  <si>
    <t>Kavg</t>
  </si>
  <si>
    <t>kl</t>
  </si>
  <si>
    <t>power</t>
  </si>
  <si>
    <t>power (hp)</t>
  </si>
  <si>
    <t>m fuel</t>
  </si>
  <si>
    <t xml:space="preserve">Torque </t>
  </si>
  <si>
    <t>SFC</t>
  </si>
  <si>
    <t xml:space="preserve">thermal efficiency </t>
  </si>
  <si>
    <t>max load</t>
  </si>
  <si>
    <t xml:space="preserve">max temperature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</si>
</sst>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Rs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Sheet1!$J$8:$M$8</c:f>
              <c:numCache>
                <c:formatCode>General</c:formatCode>
                <c:ptCount val="4"/>
                <c:pt idx="0">
                  <c:v>1800</c:v>
                </c:pt>
                <c:pt idx="1">
                  <c:v>2400</c:v>
                </c:pt>
                <c:pt idx="2">
                  <c:v>3000</c:v>
                </c:pt>
                <c:pt idx="3">
                  <c:v>3600</c:v>
                </c:pt>
              </c:numCache>
            </c:numRef>
          </c:xVal>
          <c:yVal>
            <c:numRef>
              <c:f>Sheet1!$J$19:$M$19</c:f>
              <c:numCache>
                <c:formatCode>General</c:formatCode>
                <c:ptCount val="4"/>
                <c:pt idx="0">
                  <c:v>471.73005676910162</c:v>
                </c:pt>
                <c:pt idx="1">
                  <c:v>527.89806498917949</c:v>
                </c:pt>
                <c:pt idx="2">
                  <c:v>490.29488758233634</c:v>
                </c:pt>
                <c:pt idx="3">
                  <c:v>519.05374627216986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937968"/>
        <c:axId val="303287816"/>
      </c:scatterChart>
      <c:valAx>
        <c:axId val="306937968"/>
        <c:scaling>
          <c:orientation val="minMax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speed (RPM)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3287816"/>
        <c:crosses val="autoZero"/>
        <c:crossBetween val="midCat"/>
      </c:valAx>
      <c:valAx>
        <c:axId val="303287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937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Rt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Sheet1!$J$9:$M$9</c:f>
              <c:numCache>
                <c:formatCode>General</c:formatCode>
                <c:ptCount val="4"/>
                <c:pt idx="0">
                  <c:v>175</c:v>
                </c:pt>
                <c:pt idx="1">
                  <c:v>185</c:v>
                </c:pt>
                <c:pt idx="2">
                  <c:v>195</c:v>
                </c:pt>
                <c:pt idx="3">
                  <c:v>205</c:v>
                </c:pt>
              </c:numCache>
            </c:numRef>
          </c:xVal>
          <c:yVal>
            <c:numRef>
              <c:f>Sheet1!$P$19:$P$22</c:f>
              <c:numCache>
                <c:formatCode>General</c:formatCode>
                <c:ptCount val="4"/>
                <c:pt idx="0">
                  <c:v>487.20418083372164</c:v>
                </c:pt>
                <c:pt idx="1">
                  <c:v>533.49706427193962</c:v>
                </c:pt>
                <c:pt idx="2">
                  <c:v>464.76370421539775</c:v>
                </c:pt>
                <c:pt idx="3">
                  <c:v>524.61181663910293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0113456"/>
        <c:axId val="250119176"/>
      </c:scatterChart>
      <c:valAx>
        <c:axId val="250113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coolant Temperature (c 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0119176"/>
        <c:crosses val="autoZero"/>
        <c:crossBetween val="midCat"/>
      </c:valAx>
      <c:valAx>
        <c:axId val="25011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 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0113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Rl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(Sheet1!$I$9,Sheet1!$I$11,Sheet1!$I$13,Sheet1!$I$15)</c:f>
              <c:numCache>
                <c:formatCode>General</c:formatCode>
                <c:ptCount val="4"/>
                <c:pt idx="0">
                  <c:v>160</c:v>
                </c:pt>
                <c:pt idx="1">
                  <c:v>120</c:v>
                </c:pt>
                <c:pt idx="2">
                  <c:v>80</c:v>
                </c:pt>
                <c:pt idx="3">
                  <c:v>40</c:v>
                </c:pt>
              </c:numCache>
            </c:numRef>
          </c:xVal>
          <c:yVal>
            <c:numRef>
              <c:f>(Sheet1!$P$10,Sheet1!$P$12,Sheet1!$P$14,Sheet1!$P$16)</c:f>
              <c:numCache>
                <c:formatCode>General</c:formatCode>
                <c:ptCount val="4"/>
                <c:pt idx="0">
                  <c:v>580.90067278899596</c:v>
                </c:pt>
                <c:pt idx="1">
                  <c:v>469.35331438229298</c:v>
                </c:pt>
                <c:pt idx="2">
                  <c:v>475.64665289986232</c:v>
                </c:pt>
                <c:pt idx="3">
                  <c:v>488.68285218512545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0555472"/>
        <c:axId val="250555080"/>
      </c:scatterChart>
      <c:valAx>
        <c:axId val="250555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Torque (lbf.ft)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0555080"/>
        <c:crosses val="autoZero"/>
        <c:crossBetween val="midCat"/>
      </c:valAx>
      <c:valAx>
        <c:axId val="250555080"/>
        <c:scaling>
          <c:orientation val="minMax"/>
          <c:min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05554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815048118985127"/>
          <c:y val="5.0925925925925923E-2"/>
          <c:w val="0.76425349956255473"/>
          <c:h val="0.74350320793234181"/>
        </c:manualLayout>
      </c:layout>
      <c:scatterChart>
        <c:scatterStyle val="smoothMarker"/>
        <c:varyColors val="0"/>
        <c:ser>
          <c:idx val="0"/>
          <c:order val="0"/>
          <c:tx>
            <c:v>m fuel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Sheet1!$W$11:$W$14</c:f>
              <c:numCache>
                <c:formatCode>General</c:formatCode>
                <c:ptCount val="4"/>
                <c:pt idx="0">
                  <c:v>109.61454545454545</c:v>
                </c:pt>
                <c:pt idx="1">
                  <c:v>82.210909090909084</c:v>
                </c:pt>
                <c:pt idx="2">
                  <c:v>54.807272727272725</c:v>
                </c:pt>
                <c:pt idx="3">
                  <c:v>27.403636363636362</c:v>
                </c:pt>
              </c:numCache>
            </c:numRef>
          </c:xVal>
          <c:yVal>
            <c:numRef>
              <c:f>Sheet1!$U$11:$U$14</c:f>
              <c:numCache>
                <c:formatCode>General</c:formatCode>
                <c:ptCount val="4"/>
                <c:pt idx="0">
                  <c:v>672.42669228229056</c:v>
                </c:pt>
                <c:pt idx="1">
                  <c:v>456.0896006567383</c:v>
                </c:pt>
                <c:pt idx="2">
                  <c:v>485.00994806802083</c:v>
                </c:pt>
                <c:pt idx="3">
                  <c:v>487.98172569765092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590168"/>
        <c:axId val="306588992"/>
      </c:scatterChart>
      <c:scatterChart>
        <c:scatterStyle val="smoothMarker"/>
        <c:varyColors val="0"/>
        <c:ser>
          <c:idx val="1"/>
          <c:order val="1"/>
          <c:tx>
            <c:v>SFC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Sheet1!$W$11:$W$14</c:f>
              <c:numCache>
                <c:formatCode>General</c:formatCode>
                <c:ptCount val="4"/>
                <c:pt idx="0">
                  <c:v>109.61454545454545</c:v>
                </c:pt>
                <c:pt idx="1">
                  <c:v>82.210909090909084</c:v>
                </c:pt>
                <c:pt idx="2">
                  <c:v>54.807272727272725</c:v>
                </c:pt>
                <c:pt idx="3">
                  <c:v>27.403636363636362</c:v>
                </c:pt>
              </c:numCache>
            </c:numRef>
          </c:xVal>
          <c:yVal>
            <c:numRef>
              <c:f>Sheet1!$X$11:$X$14</c:f>
              <c:numCache>
                <c:formatCode>General</c:formatCode>
                <c:ptCount val="4"/>
                <c:pt idx="0">
                  <c:v>6.1344659095551322</c:v>
                </c:pt>
                <c:pt idx="1">
                  <c:v>5.5477990171887406</c:v>
                </c:pt>
                <c:pt idx="2">
                  <c:v>8.8493720620160392</c:v>
                </c:pt>
                <c:pt idx="3">
                  <c:v>17.807188769486995</c:v>
                </c:pt>
              </c:numCache>
            </c:numRef>
          </c:yVal>
          <c:smooth val="1"/>
        </c:ser>
        <c:ser>
          <c:idx val="2"/>
          <c:order val="2"/>
          <c:tx>
            <c:v>thermal efficiency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Sheet1!$W$11:$W$14</c:f>
              <c:numCache>
                <c:formatCode>General</c:formatCode>
                <c:ptCount val="4"/>
                <c:pt idx="0">
                  <c:v>109.61454545454545</c:v>
                </c:pt>
                <c:pt idx="1">
                  <c:v>82.210909090909084</c:v>
                </c:pt>
                <c:pt idx="2">
                  <c:v>54.807272727272725</c:v>
                </c:pt>
                <c:pt idx="3">
                  <c:v>27.403636363636362</c:v>
                </c:pt>
              </c:numCache>
            </c:numRef>
          </c:xVal>
          <c:yVal>
            <c:numRef>
              <c:f>Sheet1!$Z$11:$Z$14</c:f>
              <c:numCache>
                <c:formatCode>General</c:formatCode>
                <c:ptCount val="4"/>
                <c:pt idx="0">
                  <c:v>18.207215417822251</c:v>
                </c:pt>
                <c:pt idx="1">
                  <c:v>20.132586263940603</c:v>
                </c:pt>
                <c:pt idx="2">
                  <c:v>12.621408785372276</c:v>
                </c:pt>
                <c:pt idx="3">
                  <c:v>6.2722726048674833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3286248"/>
        <c:axId val="250116040"/>
      </c:scatterChart>
      <c:valAx>
        <c:axId val="306590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power (hp)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88992"/>
        <c:crosses val="autoZero"/>
        <c:crossBetween val="midCat"/>
      </c:valAx>
      <c:valAx>
        <c:axId val="306588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fuel consumption (ibm/hr)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90168"/>
        <c:crosses val="autoZero"/>
        <c:crossBetween val="midCat"/>
      </c:valAx>
      <c:valAx>
        <c:axId val="2501160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thermal efficiency (%), SFC (lbm/hp.hr)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3286248"/>
        <c:crosses val="max"/>
        <c:crossBetween val="midCat"/>
      </c:valAx>
      <c:valAx>
        <c:axId val="303286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0116040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3622112860892388"/>
          <c:y val="5.4107976086322541E-2"/>
          <c:w val="0.49433442694663166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815048118985127"/>
          <c:y val="5.0925925925925923E-2"/>
          <c:w val="0.75582283464566924"/>
          <c:h val="0.74350320793234181"/>
        </c:manualLayout>
      </c:layout>
      <c:scatterChart>
        <c:scatterStyle val="smoothMarker"/>
        <c:varyColors val="0"/>
        <c:ser>
          <c:idx val="0"/>
          <c:order val="0"/>
          <c:tx>
            <c:v>fuel consumption 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Sheet1!$T$21:$T$24</c:f>
              <c:numCache>
                <c:formatCode>General</c:formatCode>
                <c:ptCount val="4"/>
                <c:pt idx="0">
                  <c:v>1800</c:v>
                </c:pt>
                <c:pt idx="1">
                  <c:v>2400</c:v>
                </c:pt>
                <c:pt idx="2">
                  <c:v>3000</c:v>
                </c:pt>
                <c:pt idx="3">
                  <c:v>3600</c:v>
                </c:pt>
              </c:numCache>
            </c:numRef>
          </c:xVal>
          <c:yVal>
            <c:numRef>
              <c:f>Sheet1!$U$21:$U$24</c:f>
              <c:numCache>
                <c:formatCode>General</c:formatCode>
                <c:ptCount val="4"/>
                <c:pt idx="0">
                  <c:v>484.4058958093633</c:v>
                </c:pt>
                <c:pt idx="1">
                  <c:v>741.08210541468873</c:v>
                </c:pt>
                <c:pt idx="2">
                  <c:v>471.72275488714848</c:v>
                </c:pt>
                <c:pt idx="3">
                  <c:v>672.42669228229056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589776"/>
        <c:axId val="307696432"/>
      </c:scatterChart>
      <c:scatterChart>
        <c:scatterStyle val="smoothMarker"/>
        <c:varyColors val="0"/>
        <c:ser>
          <c:idx val="1"/>
          <c:order val="1"/>
          <c:tx>
            <c:v>SFC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Sheet1!$T$21:$T$24</c:f>
              <c:numCache>
                <c:formatCode>General</c:formatCode>
                <c:ptCount val="4"/>
                <c:pt idx="0">
                  <c:v>1800</c:v>
                </c:pt>
                <c:pt idx="1">
                  <c:v>2400</c:v>
                </c:pt>
                <c:pt idx="2">
                  <c:v>3000</c:v>
                </c:pt>
                <c:pt idx="3">
                  <c:v>3600</c:v>
                </c:pt>
              </c:numCache>
            </c:numRef>
          </c:xVal>
          <c:yVal>
            <c:numRef>
              <c:f>Sheet1!$X$21:$X$24</c:f>
              <c:numCache>
                <c:formatCode>General</c:formatCode>
                <c:ptCount val="4"/>
                <c:pt idx="0">
                  <c:v>8.8383506732732826</c:v>
                </c:pt>
                <c:pt idx="1">
                  <c:v>10.141201183769875</c:v>
                </c:pt>
                <c:pt idx="2">
                  <c:v>5.164162324600551</c:v>
                </c:pt>
                <c:pt idx="3">
                  <c:v>6.1344659095551322</c:v>
                </c:pt>
              </c:numCache>
            </c:numRef>
          </c:yVal>
          <c:smooth val="1"/>
        </c:ser>
        <c:ser>
          <c:idx val="2"/>
          <c:order val="2"/>
          <c:tx>
            <c:v>thermal efficiency 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Sheet1!$T$21:$T$24</c:f>
              <c:numCache>
                <c:formatCode>General</c:formatCode>
                <c:ptCount val="4"/>
                <c:pt idx="0">
                  <c:v>1800</c:v>
                </c:pt>
                <c:pt idx="1">
                  <c:v>2400</c:v>
                </c:pt>
                <c:pt idx="2">
                  <c:v>3000</c:v>
                </c:pt>
                <c:pt idx="3">
                  <c:v>3600</c:v>
                </c:pt>
              </c:numCache>
            </c:numRef>
          </c:xVal>
          <c:yVal>
            <c:numRef>
              <c:f>Sheet1!$Z$21:$Z$24</c:f>
              <c:numCache>
                <c:formatCode>General</c:formatCode>
                <c:ptCount val="4"/>
                <c:pt idx="0">
                  <c:v>12.63714763279383</c:v>
                </c:pt>
                <c:pt idx="1">
                  <c:v>11.013640323723187</c:v>
                </c:pt>
                <c:pt idx="2">
                  <c:v>21.628201297331717</c:v>
                </c:pt>
                <c:pt idx="3">
                  <c:v>18.207215417822251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0837328"/>
        <c:axId val="307695256"/>
      </c:scatterChart>
      <c:valAx>
        <c:axId val="306589776"/>
        <c:scaling>
          <c:orientation val="minMax"/>
          <c:min val="1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RPM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7696432"/>
        <c:crosses val="autoZero"/>
        <c:crossBetween val="midCat"/>
      </c:valAx>
      <c:valAx>
        <c:axId val="30769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fuel consumption (lbm/hr)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589776"/>
        <c:crosses val="autoZero"/>
        <c:crossBetween val="midCat"/>
      </c:valAx>
      <c:valAx>
        <c:axId val="30769525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thermal efficiency (%0, SFC (lbm/hp.hr)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0837328"/>
        <c:crosses val="max"/>
        <c:crossBetween val="midCat"/>
      </c:valAx>
      <c:valAx>
        <c:axId val="310837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7695256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9723490813648295"/>
          <c:y val="0.64207093904928547"/>
          <c:w val="0.72498731408573924"/>
          <c:h val="0.169561825605132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758092738407698"/>
          <c:y val="5.5555555555555552E-2"/>
          <c:w val="0.72361592300962385"/>
          <c:h val="0.75834135316418783"/>
        </c:manualLayout>
      </c:layout>
      <c:scatterChart>
        <c:scatterStyle val="smoothMarker"/>
        <c:varyColors val="0"/>
        <c:ser>
          <c:idx val="0"/>
          <c:order val="0"/>
          <c:tx>
            <c:v>fuel consumption 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Sheet1!$T$21:$T$24</c:f>
              <c:numCache>
                <c:formatCode>General</c:formatCode>
                <c:ptCount val="4"/>
                <c:pt idx="0">
                  <c:v>1800</c:v>
                </c:pt>
                <c:pt idx="1">
                  <c:v>2400</c:v>
                </c:pt>
                <c:pt idx="2">
                  <c:v>3000</c:v>
                </c:pt>
                <c:pt idx="3">
                  <c:v>3600</c:v>
                </c:pt>
              </c:numCache>
            </c:numRef>
          </c:xVal>
          <c:yVal>
            <c:numRef>
              <c:f>Sheet1!$U$28:$U$31</c:f>
              <c:numCache>
                <c:formatCode>General</c:formatCode>
                <c:ptCount val="4"/>
                <c:pt idx="0">
                  <c:v>462.08738703683247</c:v>
                </c:pt>
                <c:pt idx="1">
                  <c:v>462.53980117434349</c:v>
                </c:pt>
                <c:pt idx="2">
                  <c:v>527.02850626135023</c:v>
                </c:pt>
                <c:pt idx="3">
                  <c:v>672.42669228229056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623136"/>
        <c:axId val="244623528"/>
      </c:scatterChart>
      <c:scatterChart>
        <c:scatterStyle val="smoothMarker"/>
        <c:varyColors val="0"/>
        <c:ser>
          <c:idx val="1"/>
          <c:order val="1"/>
          <c:tx>
            <c:v>SFC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Sheet1!$T$21:$T$24</c:f>
              <c:numCache>
                <c:formatCode>General</c:formatCode>
                <c:ptCount val="4"/>
                <c:pt idx="0">
                  <c:v>1800</c:v>
                </c:pt>
                <c:pt idx="1">
                  <c:v>2400</c:v>
                </c:pt>
                <c:pt idx="2">
                  <c:v>3000</c:v>
                </c:pt>
                <c:pt idx="3">
                  <c:v>3600</c:v>
                </c:pt>
              </c:numCache>
            </c:numRef>
          </c:xVal>
          <c:yVal>
            <c:numRef>
              <c:f>Sheet1!$X$28:$X$31</c:f>
              <c:numCache>
                <c:formatCode>General</c:formatCode>
                <c:ptCount val="4"/>
                <c:pt idx="0">
                  <c:v>8.4311326589124818</c:v>
                </c:pt>
                <c:pt idx="1">
                  <c:v>6.3295404718821882</c:v>
                </c:pt>
                <c:pt idx="2">
                  <c:v>5.7696193957751323</c:v>
                </c:pt>
                <c:pt idx="3">
                  <c:v>6.1344659095551322</c:v>
                </c:pt>
              </c:numCache>
            </c:numRef>
          </c:yVal>
          <c:smooth val="1"/>
        </c:ser>
        <c:ser>
          <c:idx val="2"/>
          <c:order val="2"/>
          <c:tx>
            <c:v>thermal efficiency 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Sheet1!$T$21:$T$24</c:f>
              <c:numCache>
                <c:formatCode>General</c:formatCode>
                <c:ptCount val="4"/>
                <c:pt idx="0">
                  <c:v>1800</c:v>
                </c:pt>
                <c:pt idx="1">
                  <c:v>2400</c:v>
                </c:pt>
                <c:pt idx="2">
                  <c:v>3000</c:v>
                </c:pt>
                <c:pt idx="3">
                  <c:v>3600</c:v>
                </c:pt>
              </c:numCache>
            </c:numRef>
          </c:xVal>
          <c:yVal>
            <c:numRef>
              <c:f>Sheet1!$Z$28:$Z$31</c:f>
              <c:numCache>
                <c:formatCode>General</c:formatCode>
                <c:ptCount val="4"/>
                <c:pt idx="0">
                  <c:v>13.247513330310248</c:v>
                </c:pt>
                <c:pt idx="1">
                  <c:v>17.646074432216086</c:v>
                </c:pt>
                <c:pt idx="2">
                  <c:v>19.358563299746358</c:v>
                </c:pt>
                <c:pt idx="3">
                  <c:v>18.207215417822251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3597848"/>
        <c:axId val="244623920"/>
      </c:scatterChart>
      <c:valAx>
        <c:axId val="244623136"/>
        <c:scaling>
          <c:orientation val="minMax"/>
          <c:min val="1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RPM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623528"/>
        <c:crosses val="autoZero"/>
        <c:crossBetween val="midCat"/>
      </c:valAx>
      <c:valAx>
        <c:axId val="24462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fuel consumption (lbm/hr0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623136"/>
        <c:crosses val="autoZero"/>
        <c:crossBetween val="midCat"/>
      </c:valAx>
      <c:valAx>
        <c:axId val="24462392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thermal efficiency (%), SFC (lbm/hp.hr)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3597848"/>
        <c:crosses val="max"/>
        <c:crossBetween val="midCat"/>
      </c:valAx>
      <c:valAx>
        <c:axId val="313597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46239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3334601924759404"/>
          <c:y val="0.67447834645669291"/>
          <c:w val="0.73332064741907277"/>
          <c:h val="0.14178404782735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523875</xdr:colOff>
      <xdr:row>25</xdr:row>
      <xdr:rowOff>138112</xdr:rowOff>
    </xdr:from>
    <xdr:to>
      <xdr:col>13</xdr:col>
      <xdr:colOff>76199</xdr:colOff>
      <xdr:row>40</xdr:row>
      <xdr:rowOff>23812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266700</xdr:colOff>
      <xdr:row>25</xdr:row>
      <xdr:rowOff>100012</xdr:rowOff>
    </xdr:from>
    <xdr:to>
      <xdr:col>18</xdr:col>
      <xdr:colOff>133350</xdr:colOff>
      <xdr:row>39</xdr:row>
      <xdr:rowOff>176212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533400</xdr:colOff>
      <xdr:row>25</xdr:row>
      <xdr:rowOff>52387</xdr:rowOff>
    </xdr:from>
    <xdr:to>
      <xdr:col>6</xdr:col>
      <xdr:colOff>514350</xdr:colOff>
      <xdr:row>39</xdr:row>
      <xdr:rowOff>128587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9525</xdr:colOff>
      <xdr:row>3</xdr:row>
      <xdr:rowOff>176212</xdr:rowOff>
    </xdr:from>
    <xdr:to>
      <xdr:col>34</xdr:col>
      <xdr:colOff>314325</xdr:colOff>
      <xdr:row>18</xdr:row>
      <xdr:rowOff>61912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442912</xdr:colOff>
      <xdr:row>19</xdr:row>
      <xdr:rowOff>90487</xdr:rowOff>
    </xdr:from>
    <xdr:to>
      <xdr:col>34</xdr:col>
      <xdr:colOff>138112</xdr:colOff>
      <xdr:row>33</xdr:row>
      <xdr:rowOff>166687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266700</xdr:colOff>
      <xdr:row>36</xdr:row>
      <xdr:rowOff>114300</xdr:rowOff>
    </xdr:from>
    <xdr:to>
      <xdr:col>33</xdr:col>
      <xdr:colOff>571500</xdr:colOff>
      <xdr:row>51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42"/>
  <sheetViews>
    <sheetView tabSelected="1" topLeftCell="S9" workbookViewId="0">
      <selection activeCell="J24" sqref="J24"/>
    </sheetView>
  </sheetViews>
  <sheetFormatPr defaultRowHeight="15" x14ac:dyDescent="0.25"/>
  <cols>
    <col min="10" max="10" width="12" bestFit="1" customWidth="1"/>
    <col min="15" max="16" width="12" bestFit="1" customWidth="1"/>
    <col min="21" max="21" width="12" bestFit="1" customWidth="1"/>
    <col min="22" max="22" width="10" bestFit="1" customWidth="1"/>
  </cols>
  <sheetData>
    <row r="2" spans="2:26" x14ac:dyDescent="0.25">
      <c r="B2" t="s">
        <v>0</v>
      </c>
      <c r="C2">
        <v>1800</v>
      </c>
      <c r="D2">
        <v>2400</v>
      </c>
      <c r="E2">
        <v>3000</v>
      </c>
      <c r="F2">
        <v>3600</v>
      </c>
    </row>
    <row r="3" spans="2:26" x14ac:dyDescent="0.25">
      <c r="B3">
        <v>160</v>
      </c>
      <c r="C3">
        <v>175</v>
      </c>
      <c r="D3">
        <v>185</v>
      </c>
      <c r="E3">
        <v>195</v>
      </c>
      <c r="F3">
        <v>205</v>
      </c>
    </row>
    <row r="4" spans="2:26" x14ac:dyDescent="0.25">
      <c r="C4">
        <v>532.98790692931186</v>
      </c>
      <c r="D4">
        <v>786.78210541468877</v>
      </c>
      <c r="E4">
        <v>517.71165488714848</v>
      </c>
      <c r="F4">
        <v>719.77559228229052</v>
      </c>
    </row>
    <row r="5" spans="2:26" x14ac:dyDescent="0.25">
      <c r="B5">
        <v>120</v>
      </c>
      <c r="C5">
        <v>205</v>
      </c>
      <c r="D5">
        <v>175</v>
      </c>
      <c r="E5">
        <v>185</v>
      </c>
      <c r="F5">
        <v>195</v>
      </c>
    </row>
    <row r="6" spans="2:26" x14ac:dyDescent="0.25">
      <c r="C6">
        <v>507.15027703683245</v>
      </c>
      <c r="D6">
        <v>532.69309578382752</v>
      </c>
      <c r="E6">
        <v>522.53044650332572</v>
      </c>
      <c r="F6">
        <v>506.22680065673831</v>
      </c>
    </row>
    <row r="7" spans="2:26" x14ac:dyDescent="0.25">
      <c r="B7">
        <v>80</v>
      </c>
      <c r="C7">
        <v>195</v>
      </c>
      <c r="D7">
        <v>205</v>
      </c>
      <c r="E7">
        <v>175</v>
      </c>
      <c r="F7">
        <v>185</v>
      </c>
    </row>
    <row r="8" spans="2:26" x14ac:dyDescent="0.25">
      <c r="C8">
        <v>515.00308467676268</v>
      </c>
      <c r="D8">
        <v>508.63524208928459</v>
      </c>
      <c r="E8">
        <v>538.89117993038178</v>
      </c>
      <c r="F8">
        <v>531.98771877230286</v>
      </c>
      <c r="I8" t="s">
        <v>0</v>
      </c>
      <c r="J8">
        <v>1800</v>
      </c>
      <c r="K8">
        <v>2400</v>
      </c>
      <c r="L8">
        <v>3000</v>
      </c>
      <c r="M8">
        <v>3600</v>
      </c>
    </row>
    <row r="9" spans="2:26" x14ac:dyDescent="0.25">
      <c r="B9">
        <v>40</v>
      </c>
      <c r="C9">
        <v>185</v>
      </c>
      <c r="D9">
        <v>195</v>
      </c>
      <c r="E9">
        <v>205</v>
      </c>
      <c r="F9">
        <v>175</v>
      </c>
      <c r="I9">
        <v>160</v>
      </c>
      <c r="J9">
        <v>175</v>
      </c>
      <c r="K9">
        <v>185</v>
      </c>
      <c r="L9">
        <v>195</v>
      </c>
      <c r="M9">
        <v>205</v>
      </c>
      <c r="P9" t="s">
        <v>4</v>
      </c>
      <c r="Q9" t="s">
        <v>2</v>
      </c>
      <c r="R9" t="s">
        <v>8</v>
      </c>
      <c r="U9">
        <v>3600</v>
      </c>
      <c r="V9" t="s">
        <v>9</v>
      </c>
    </row>
    <row r="10" spans="2:26" x14ac:dyDescent="0.25">
      <c r="C10">
        <v>525.53487088339512</v>
      </c>
      <c r="D10">
        <v>514.99508460992149</v>
      </c>
      <c r="E10">
        <v>576.6571672613502</v>
      </c>
      <c r="F10">
        <v>536.98648412036857</v>
      </c>
      <c r="J10" s="1">
        <f>C4-C15</f>
        <v>484.4058958093633</v>
      </c>
      <c r="K10" s="1">
        <f>D4-D15</f>
        <v>741.08210541468873</v>
      </c>
      <c r="L10" s="1">
        <f>E4-E15</f>
        <v>471.72275488714848</v>
      </c>
      <c r="M10" s="1">
        <f>F4-F15</f>
        <v>672.42669228229056</v>
      </c>
      <c r="O10" s="1">
        <f>J10*K10*L10*M10</f>
        <v>113869527321.79689</v>
      </c>
      <c r="P10">
        <f>O10^(1/4)</f>
        <v>580.90067278899596</v>
      </c>
      <c r="Q10">
        <f>AVERAGE(J10:M10)</f>
        <v>592.40936209837275</v>
      </c>
      <c r="R10">
        <f>P10/Q10</f>
        <v>0.98057307995840604</v>
      </c>
      <c r="T10" t="s">
        <v>12</v>
      </c>
      <c r="U10" t="s">
        <v>11</v>
      </c>
      <c r="W10" t="s">
        <v>10</v>
      </c>
      <c r="X10" t="s">
        <v>13</v>
      </c>
      <c r="Y10" t="s">
        <v>14</v>
      </c>
    </row>
    <row r="11" spans="2:26" x14ac:dyDescent="0.25">
      <c r="I11">
        <v>120</v>
      </c>
      <c r="J11">
        <v>205</v>
      </c>
      <c r="K11">
        <v>175</v>
      </c>
      <c r="L11">
        <v>185</v>
      </c>
      <c r="M11">
        <v>195</v>
      </c>
      <c r="O11" s="1"/>
      <c r="T11">
        <v>160</v>
      </c>
      <c r="U11">
        <v>672.42669228229056</v>
      </c>
      <c r="V11">
        <f>T11*(2*3.14*3600)</f>
        <v>3617280</v>
      </c>
      <c r="W11">
        <f>V11/33000</f>
        <v>109.61454545454545</v>
      </c>
      <c r="X11">
        <f>U11/W11</f>
        <v>6.1344659095551322</v>
      </c>
      <c r="Y11">
        <f>(W11*22450/(U11*20100))</f>
        <v>0.18207215417822251</v>
      </c>
      <c r="Z11">
        <f>Y11*100</f>
        <v>18.207215417822251</v>
      </c>
    </row>
    <row r="12" spans="2:26" x14ac:dyDescent="0.25">
      <c r="J12" s="1">
        <f t="shared" ref="J11:J16" si="0">C6-C17</f>
        <v>462.08738703683247</v>
      </c>
      <c r="K12" s="1">
        <f t="shared" ref="K11:K16" si="1">D6-D17</f>
        <v>485.93020578382755</v>
      </c>
      <c r="L12" s="1">
        <f t="shared" ref="L11:L16" si="2">E6-E17</f>
        <v>473.86144650332574</v>
      </c>
      <c r="M12" s="1">
        <f t="shared" ref="M11:M15" si="3">F6-F17</f>
        <v>456.0896006567383</v>
      </c>
      <c r="O12" s="1">
        <f t="shared" ref="O11:O16" si="4">J12*K12*L12*M12</f>
        <v>48528800413.501518</v>
      </c>
      <c r="P12">
        <f t="shared" ref="P11:P16" si="5">O12^(1/4)</f>
        <v>469.35331438229298</v>
      </c>
      <c r="Q12">
        <f>AVERAGE(J12:M12)</f>
        <v>469.49215999518094</v>
      </c>
      <c r="R12">
        <f>P12/Q12</f>
        <v>0.9997042642567463</v>
      </c>
      <c r="T12">
        <v>120</v>
      </c>
      <c r="U12">
        <v>456.0896006567383</v>
      </c>
      <c r="V12">
        <f t="shared" ref="V12:V28" si="6">T12*(2*3.14*3600)</f>
        <v>2712960</v>
      </c>
      <c r="W12">
        <f t="shared" ref="W12:W28" si="7">V12/33000</f>
        <v>82.210909090909084</v>
      </c>
      <c r="X12">
        <f t="shared" ref="X12:X28" si="8">U12/W12</f>
        <v>5.5477990171887406</v>
      </c>
      <c r="Y12">
        <f t="shared" ref="Y12:Y28" si="9">(W12*22450/(U12*20100))</f>
        <v>0.20132586263940602</v>
      </c>
      <c r="Z12">
        <f t="shared" ref="Z12:Z28" si="10">Y12*100</f>
        <v>20.132586263940603</v>
      </c>
    </row>
    <row r="13" spans="2:26" x14ac:dyDescent="0.25">
      <c r="B13" t="s">
        <v>0</v>
      </c>
      <c r="C13">
        <v>1800</v>
      </c>
      <c r="D13">
        <v>2400</v>
      </c>
      <c r="E13">
        <v>3000</v>
      </c>
      <c r="F13">
        <v>3600</v>
      </c>
      <c r="I13">
        <v>80</v>
      </c>
      <c r="J13">
        <v>195</v>
      </c>
      <c r="K13">
        <v>205</v>
      </c>
      <c r="L13">
        <v>175</v>
      </c>
      <c r="M13">
        <v>185</v>
      </c>
      <c r="O13" s="1"/>
      <c r="T13">
        <v>80</v>
      </c>
      <c r="U13">
        <v>485.00994806802083</v>
      </c>
      <c r="V13">
        <f t="shared" si="6"/>
        <v>1808640</v>
      </c>
      <c r="W13">
        <f t="shared" si="7"/>
        <v>54.807272727272725</v>
      </c>
      <c r="X13">
        <f t="shared" si="8"/>
        <v>8.8493720620160392</v>
      </c>
      <c r="Y13">
        <f t="shared" si="9"/>
        <v>0.12621408785372276</v>
      </c>
      <c r="Z13">
        <f t="shared" si="10"/>
        <v>12.621408785372276</v>
      </c>
    </row>
    <row r="14" spans="2:26" x14ac:dyDescent="0.25">
      <c r="B14">
        <v>160</v>
      </c>
      <c r="C14">
        <v>175</v>
      </c>
      <c r="D14">
        <v>185</v>
      </c>
      <c r="E14">
        <v>195</v>
      </c>
      <c r="F14">
        <v>205</v>
      </c>
      <c r="J14" s="1">
        <f t="shared" si="0"/>
        <v>465.13698467676267</v>
      </c>
      <c r="K14" s="1">
        <f t="shared" si="1"/>
        <v>462.53980117434349</v>
      </c>
      <c r="L14" s="1">
        <f t="shared" si="2"/>
        <v>490.52048712143062</v>
      </c>
      <c r="M14" s="1">
        <f t="shared" si="3"/>
        <v>485.00994806802083</v>
      </c>
      <c r="O14" s="1">
        <f t="shared" si="4"/>
        <v>51184419238.016251</v>
      </c>
      <c r="P14">
        <f t="shared" si="5"/>
        <v>475.64665289986232</v>
      </c>
      <c r="Q14">
        <f>AVERAGE(J14:M14)</f>
        <v>475.80180526013936</v>
      </c>
      <c r="R14">
        <f>P14/Q14</f>
        <v>0.99967391388901472</v>
      </c>
      <c r="T14">
        <v>40</v>
      </c>
      <c r="U14">
        <v>487.98172569765092</v>
      </c>
      <c r="V14">
        <f t="shared" si="6"/>
        <v>904320</v>
      </c>
      <c r="W14">
        <f t="shared" si="7"/>
        <v>27.403636363636362</v>
      </c>
      <c r="X14">
        <f t="shared" si="8"/>
        <v>17.807188769486995</v>
      </c>
      <c r="Y14">
        <f t="shared" si="9"/>
        <v>6.2722726048674834E-2</v>
      </c>
      <c r="Z14">
        <f t="shared" si="10"/>
        <v>6.2722726048674833</v>
      </c>
    </row>
    <row r="15" spans="2:26" x14ac:dyDescent="0.25">
      <c r="C15">
        <v>48.582011119948547</v>
      </c>
      <c r="D15">
        <v>45.7</v>
      </c>
      <c r="E15">
        <v>45.988900000000001</v>
      </c>
      <c r="F15">
        <v>47.3489</v>
      </c>
      <c r="I15">
        <v>40</v>
      </c>
      <c r="J15">
        <v>185</v>
      </c>
      <c r="K15">
        <v>195</v>
      </c>
      <c r="L15">
        <v>205</v>
      </c>
      <c r="M15">
        <v>175</v>
      </c>
      <c r="O15" s="1"/>
    </row>
    <row r="16" spans="2:26" x14ac:dyDescent="0.25">
      <c r="B16">
        <v>120</v>
      </c>
      <c r="C16">
        <v>205</v>
      </c>
      <c r="D16">
        <v>175</v>
      </c>
      <c r="E16">
        <v>185</v>
      </c>
      <c r="F16">
        <v>195</v>
      </c>
      <c r="J16" s="1">
        <f t="shared" si="0"/>
        <v>475.6196474912731</v>
      </c>
      <c r="K16" s="1">
        <f t="shared" si="1"/>
        <v>466.2415226099215</v>
      </c>
      <c r="L16" s="1">
        <f t="shared" si="2"/>
        <v>527.02850626135023</v>
      </c>
      <c r="M16" s="1">
        <f>F10-F21</f>
        <v>487.98172569765092</v>
      </c>
      <c r="O16" s="1">
        <f t="shared" si="4"/>
        <v>57030660296.916634</v>
      </c>
      <c r="P16">
        <f t="shared" si="5"/>
        <v>488.68285218512545</v>
      </c>
      <c r="Q16">
        <f>AVERAGE(J16:M16)</f>
        <v>489.21785051504895</v>
      </c>
      <c r="R16">
        <f>P16/Q16</f>
        <v>0.99890642107731709</v>
      </c>
    </row>
    <row r="17" spans="2:26" x14ac:dyDescent="0.25">
      <c r="C17">
        <v>45.062890000000003</v>
      </c>
      <c r="D17">
        <v>46.762889999999999</v>
      </c>
      <c r="E17">
        <v>48.668999999999997</v>
      </c>
      <c r="F17">
        <v>50.1372</v>
      </c>
    </row>
    <row r="18" spans="2:26" x14ac:dyDescent="0.25">
      <c r="B18">
        <v>80</v>
      </c>
      <c r="C18">
        <v>195</v>
      </c>
      <c r="D18">
        <v>205</v>
      </c>
      <c r="E18">
        <v>175</v>
      </c>
      <c r="F18">
        <v>185</v>
      </c>
      <c r="J18" s="1">
        <f>J10*J12*J14*J16</f>
        <v>49519265529.77948</v>
      </c>
      <c r="K18" s="1">
        <f t="shared" ref="K18:M18" si="11">K10*K12*K14*K16</f>
        <v>77660517535.086792</v>
      </c>
      <c r="L18" s="1">
        <f t="shared" si="11"/>
        <v>57786908239.648422</v>
      </c>
      <c r="M18" s="1">
        <f t="shared" si="11"/>
        <v>72585407552.486145</v>
      </c>
      <c r="P18" t="s">
        <v>5</v>
      </c>
      <c r="Q18" t="s">
        <v>2</v>
      </c>
      <c r="R18" t="s">
        <v>6</v>
      </c>
    </row>
    <row r="19" spans="2:26" x14ac:dyDescent="0.25">
      <c r="C19">
        <v>49.866100000000003</v>
      </c>
      <c r="D19">
        <v>46.095440914941108</v>
      </c>
      <c r="E19">
        <v>48.370692808951183</v>
      </c>
      <c r="F19">
        <v>46.977770704282015</v>
      </c>
      <c r="I19" t="s">
        <v>1</v>
      </c>
      <c r="J19">
        <f>J18^(1/4)</f>
        <v>471.73005676910162</v>
      </c>
      <c r="K19">
        <f t="shared" ref="K19:M19" si="12">K18^(1/4)</f>
        <v>527.89806498917949</v>
      </c>
      <c r="L19">
        <f t="shared" si="12"/>
        <v>490.29488758233634</v>
      </c>
      <c r="M19">
        <f t="shared" si="12"/>
        <v>519.05374627216986</v>
      </c>
      <c r="O19">
        <f>J10*K12*L14*M16</f>
        <v>56343526512.140892</v>
      </c>
      <c r="P19">
        <f>O19^(1/4)</f>
        <v>487.20418083372164</v>
      </c>
      <c r="Q19">
        <f>AVERAGE(J10,K12,L14,M16)</f>
        <v>487.20957860306811</v>
      </c>
      <c r="R19">
        <f>P19/Q19</f>
        <v>0.9999889210524926</v>
      </c>
      <c r="U19" t="s">
        <v>15</v>
      </c>
    </row>
    <row r="20" spans="2:26" x14ac:dyDescent="0.25">
      <c r="B20">
        <v>40</v>
      </c>
      <c r="C20">
        <v>185</v>
      </c>
      <c r="D20">
        <v>195</v>
      </c>
      <c r="E20">
        <v>205</v>
      </c>
      <c r="F20">
        <v>175</v>
      </c>
      <c r="I20" t="s">
        <v>2</v>
      </c>
      <c r="J20">
        <f>AVERAGE(J10,J12,J14,J16)</f>
        <v>471.81247875355791</v>
      </c>
      <c r="K20">
        <f>AVERAGE(K10,K12,K14,K16)</f>
        <v>538.94840874569536</v>
      </c>
      <c r="L20">
        <f>AVERAGE(L10,L12,L14,L16)</f>
        <v>490.78329869331378</v>
      </c>
      <c r="M20">
        <f>AVERAGE(M10,M12,M14,M16)</f>
        <v>525.37699167617518</v>
      </c>
      <c r="O20">
        <f>K10*L12*M14*J16</f>
        <v>81008042095.87616</v>
      </c>
      <c r="P20">
        <f t="shared" ref="P20:P22" si="13">O20^(1/4)</f>
        <v>533.49706427193962</v>
      </c>
      <c r="Q20">
        <f>AVERAGE(K10,L12,M14,J16)</f>
        <v>543.89328686932708</v>
      </c>
      <c r="R20">
        <f t="shared" ref="R20:R22" si="14">P20/Q20</f>
        <v>0.98088554713144449</v>
      </c>
      <c r="U20" t="s">
        <v>11</v>
      </c>
      <c r="V20" t="s">
        <v>9</v>
      </c>
    </row>
    <row r="21" spans="2:26" x14ac:dyDescent="0.25">
      <c r="C21">
        <v>49.91522339212203</v>
      </c>
      <c r="D21">
        <v>48.753562000000002</v>
      </c>
      <c r="E21">
        <v>49.628661000000001</v>
      </c>
      <c r="F21">
        <v>49.004758422717664</v>
      </c>
      <c r="I21" t="s">
        <v>3</v>
      </c>
      <c r="J21">
        <f>J19/J20</f>
        <v>0.99982530774795519</v>
      </c>
      <c r="K21">
        <f t="shared" ref="K21:M21" si="15">K19/K20</f>
        <v>0.97949647206077939</v>
      </c>
      <c r="L21">
        <f t="shared" si="15"/>
        <v>0.99900483347278157</v>
      </c>
      <c r="M21">
        <f t="shared" si="15"/>
        <v>0.98796436558092982</v>
      </c>
      <c r="O21">
        <f>L10*M12*J14*K16</f>
        <v>46658289954.697624</v>
      </c>
      <c r="P21">
        <f t="shared" si="13"/>
        <v>464.76370421539775</v>
      </c>
      <c r="Q21">
        <f>AVERAGE(L10,M12,J14,K16)</f>
        <v>464.79771570764274</v>
      </c>
      <c r="R21">
        <f t="shared" si="14"/>
        <v>0.99992682517341291</v>
      </c>
      <c r="T21">
        <v>1800</v>
      </c>
      <c r="U21">
        <v>484.4058958093633</v>
      </c>
      <c r="V21">
        <f>160*(2*3.14*T21)</f>
        <v>1808640</v>
      </c>
      <c r="W21">
        <f>V21/33000</f>
        <v>54.807272727272725</v>
      </c>
      <c r="X21">
        <f>U21/W21</f>
        <v>8.8383506732732826</v>
      </c>
      <c r="Y21">
        <f>(W21*22450/(U21*20100))</f>
        <v>0.1263714763279383</v>
      </c>
      <c r="Z21">
        <f>Y21*100</f>
        <v>12.63714763279383</v>
      </c>
    </row>
    <row r="22" spans="2:26" x14ac:dyDescent="0.25">
      <c r="O22">
        <f>M10*J12*K14*L16</f>
        <v>75744704318.110687</v>
      </c>
      <c r="P22">
        <f t="shared" si="13"/>
        <v>524.61181663910293</v>
      </c>
      <c r="Q22">
        <f>AVERAGE(M10,J12,K14,L16)</f>
        <v>531.02059668870425</v>
      </c>
      <c r="R22">
        <f t="shared" si="14"/>
        <v>0.98793120250030853</v>
      </c>
      <c r="T22">
        <v>2400</v>
      </c>
      <c r="U22">
        <v>741.08210541468873</v>
      </c>
      <c r="V22">
        <f t="shared" ref="V22:V24" si="16">160*(2*3.14*T22)</f>
        <v>2411520</v>
      </c>
      <c r="W22">
        <f>V22/33000</f>
        <v>73.076363636363638</v>
      </c>
      <c r="X22">
        <f>U22/W22</f>
        <v>10.141201183769875</v>
      </c>
      <c r="Y22">
        <f>(W22*22450/(U22*20100))</f>
        <v>0.11013640323723188</v>
      </c>
      <c r="Z22">
        <f>Y22*100</f>
        <v>11.013640323723187</v>
      </c>
    </row>
    <row r="23" spans="2:26" x14ac:dyDescent="0.25">
      <c r="T23">
        <v>3000</v>
      </c>
      <c r="U23">
        <v>471.72275488714848</v>
      </c>
      <c r="V23">
        <f t="shared" si="16"/>
        <v>3014400</v>
      </c>
      <c r="W23">
        <f>V23/33000</f>
        <v>91.345454545454544</v>
      </c>
      <c r="X23">
        <f>U23/W23</f>
        <v>5.164162324600551</v>
      </c>
      <c r="Y23">
        <f>(W23*22450/(U23*20100))</f>
        <v>0.21628201297331717</v>
      </c>
      <c r="Z23">
        <f>Y23*100</f>
        <v>21.628201297331717</v>
      </c>
    </row>
    <row r="24" spans="2:26" x14ac:dyDescent="0.25">
      <c r="I24" t="s">
        <v>7</v>
      </c>
      <c r="J24">
        <f>AVERAGE(J21:M21,R10,R12,R14,R16,R19:R22)</f>
        <v>0.99282342949179903</v>
      </c>
      <c r="T24">
        <v>3600</v>
      </c>
      <c r="U24">
        <v>672.42669228229056</v>
      </c>
      <c r="V24">
        <f t="shared" si="16"/>
        <v>3617280</v>
      </c>
      <c r="W24">
        <f>V24/33000</f>
        <v>109.61454545454545</v>
      </c>
      <c r="X24">
        <f>U24/W24</f>
        <v>6.1344659095551322</v>
      </c>
      <c r="Y24">
        <f>(W24*22450/(U24*20100))</f>
        <v>0.18207215417822251</v>
      </c>
      <c r="Z24">
        <f>Y24*100</f>
        <v>18.207215417822251</v>
      </c>
    </row>
    <row r="26" spans="2:26" x14ac:dyDescent="0.25">
      <c r="U26" t="s">
        <v>16</v>
      </c>
    </row>
    <row r="27" spans="2:26" x14ac:dyDescent="0.25">
      <c r="U27" t="s">
        <v>11</v>
      </c>
    </row>
    <row r="28" spans="2:26" x14ac:dyDescent="0.25">
      <c r="T28">
        <v>1800</v>
      </c>
      <c r="U28">
        <v>462.08738703683247</v>
      </c>
      <c r="V28">
        <f>160*(2*3.14*T28)</f>
        <v>1808640</v>
      </c>
      <c r="W28">
        <f>V28/33000</f>
        <v>54.807272727272725</v>
      </c>
      <c r="X28">
        <f>U28/W28</f>
        <v>8.4311326589124818</v>
      </c>
      <c r="Y28">
        <f>(W28*22450/(U28*20100))</f>
        <v>0.13247513330310248</v>
      </c>
      <c r="Z28">
        <f>Y28*100</f>
        <v>13.247513330310248</v>
      </c>
    </row>
    <row r="29" spans="2:26" x14ac:dyDescent="0.25">
      <c r="T29">
        <v>2400</v>
      </c>
      <c r="U29">
        <v>462.53980117434349</v>
      </c>
      <c r="V29">
        <f t="shared" ref="V29:V31" si="17">160*(2*3.14*T29)</f>
        <v>2411520</v>
      </c>
      <c r="W29">
        <f>V29/33000</f>
        <v>73.076363636363638</v>
      </c>
      <c r="X29">
        <f>U29/W29</f>
        <v>6.3295404718821882</v>
      </c>
      <c r="Y29">
        <f>(W29*22450/(U29*20100))</f>
        <v>0.17646074432216086</v>
      </c>
      <c r="Z29">
        <f>Y29*100</f>
        <v>17.646074432216086</v>
      </c>
    </row>
    <row r="30" spans="2:26" x14ac:dyDescent="0.25">
      <c r="T30">
        <v>3000</v>
      </c>
      <c r="U30">
        <v>527.02850626135023</v>
      </c>
      <c r="V30">
        <f t="shared" si="17"/>
        <v>3014400</v>
      </c>
      <c r="W30">
        <f>V30/33000</f>
        <v>91.345454545454544</v>
      </c>
      <c r="X30">
        <f>U30/W30</f>
        <v>5.7696193957751323</v>
      </c>
      <c r="Y30">
        <f>(W30*22450/(U30*20100))</f>
        <v>0.19358563299746356</v>
      </c>
      <c r="Z30">
        <f>Y30*100</f>
        <v>19.358563299746358</v>
      </c>
    </row>
    <row r="31" spans="2:26" x14ac:dyDescent="0.25">
      <c r="T31">
        <v>3600</v>
      </c>
      <c r="U31">
        <v>672.42669228229056</v>
      </c>
      <c r="V31">
        <f t="shared" si="17"/>
        <v>3617280</v>
      </c>
      <c r="W31">
        <f>V31/33000</f>
        <v>109.61454545454545</v>
      </c>
      <c r="X31">
        <f>U31/W31</f>
        <v>6.1344659095551322</v>
      </c>
      <c r="Y31">
        <f>(W31*22450/(U31*20100))</f>
        <v>0.18207215417822251</v>
      </c>
      <c r="Z31">
        <f>Y31*100</f>
        <v>18.207215417822251</v>
      </c>
    </row>
    <row r="40" spans="20:24" x14ac:dyDescent="0.25">
      <c r="U40">
        <v>1800</v>
      </c>
      <c r="V40">
        <v>2400</v>
      </c>
      <c r="W40">
        <v>3000</v>
      </c>
      <c r="X40">
        <v>3600</v>
      </c>
    </row>
    <row r="41" spans="20:24" x14ac:dyDescent="0.25">
      <c r="T41" t="s">
        <v>15</v>
      </c>
      <c r="U41">
        <v>484.4058958093633</v>
      </c>
      <c r="V41">
        <v>741.08210541468873</v>
      </c>
      <c r="W41">
        <v>471.72275488714848</v>
      </c>
      <c r="X41">
        <v>672.42669228229056</v>
      </c>
    </row>
    <row r="42" spans="20:24" x14ac:dyDescent="0.25">
      <c r="T42" t="s">
        <v>16</v>
      </c>
      <c r="U42">
        <v>462.08738703683247</v>
      </c>
      <c r="V42">
        <v>462.53980117434349</v>
      </c>
      <c r="W42">
        <v>527.02850626135023</v>
      </c>
      <c r="X42">
        <v>672.42669228229056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2019-03-29T20:39:10Z</dcterms:created>
  <dcterms:modified xsi:type="dcterms:W3CDTF">2019-03-30T23:32:08Z</dcterms:modified>
</cp:coreProperties>
</file>