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hp\Desktop\"/>
    </mc:Choice>
  </mc:AlternateContent>
  <bookViews>
    <workbookView xWindow="0" yWindow="0" windowWidth="19200" windowHeight="7032" activeTab="7"/>
  </bookViews>
  <sheets>
    <sheet name="TITLE" sheetId="8" r:id="rId1"/>
    <sheet name="MODEL" sheetId="1" r:id="rId2"/>
    <sheet name="Results Tables" sheetId="9" r:id="rId3"/>
    <sheet name="C Chart" sheetId="4" r:id="rId4"/>
    <sheet name="D Chart" sheetId="5" r:id="rId5"/>
    <sheet name="m and b Chart" sheetId="3" r:id="rId6"/>
    <sheet name="ds Chart" sheetId="2" r:id="rId7"/>
    <sheet name="OUTput" sheetId="6" r:id="rId8"/>
  </sheets>
  <definedNames>
    <definedName name="solver_adj" localSheetId="1" hidden="1">MODEL!$Z$28:$Z$30</definedName>
    <definedName name="solver_cvg" localSheetId="1" hidden="1">0.0001</definedName>
    <definedName name="solver_drv" localSheetId="1" hidden="1">1</definedName>
    <definedName name="solver_eng" localSheetId="1" hidden="1">1</definedName>
    <definedName name="solver_est" localSheetId="1" hidden="1">1</definedName>
    <definedName name="solver_itr" localSheetId="1" hidden="1">2147483647</definedName>
    <definedName name="solver_mip" localSheetId="1" hidden="1">2147483647</definedName>
    <definedName name="solver_mni" localSheetId="1" hidden="1">30</definedName>
    <definedName name="solver_mrt" localSheetId="1" hidden="1">0.075</definedName>
    <definedName name="solver_msl" localSheetId="1" hidden="1">2</definedName>
    <definedName name="solver_neg" localSheetId="1" hidden="1">1</definedName>
    <definedName name="solver_nod" localSheetId="1" hidden="1">2147483647</definedName>
    <definedName name="solver_num" localSheetId="1" hidden="1">0</definedName>
    <definedName name="solver_nwt" localSheetId="1" hidden="1">1</definedName>
    <definedName name="solver_opt" localSheetId="1" hidden="1">MODEL!$Z$59</definedName>
    <definedName name="solver_pre" localSheetId="1" hidden="1">0.000001</definedName>
    <definedName name="solver_rbv" localSheetId="1" hidden="1">1</definedName>
    <definedName name="solver_rlx" localSheetId="1" hidden="1">2</definedName>
    <definedName name="solver_rsd" localSheetId="1" hidden="1">0</definedName>
    <definedName name="solver_scl" localSheetId="1" hidden="1">1</definedName>
    <definedName name="solver_sho" localSheetId="1" hidden="1">2</definedName>
    <definedName name="solver_ssz" localSheetId="1" hidden="1">100</definedName>
    <definedName name="solver_tim" localSheetId="1" hidden="1">2147483647</definedName>
    <definedName name="solver_tol" localSheetId="1" hidden="1">0.01</definedName>
    <definedName name="solver_typ" localSheetId="1" hidden="1">2</definedName>
    <definedName name="solver_val" localSheetId="1" hidden="1">0</definedName>
    <definedName name="solver_ver" localSheetId="1" hidden="1">3</definedName>
  </definedNames>
  <calcPr calcId="162913"/>
</workbook>
</file>

<file path=xl/calcChain.xml><?xml version="1.0" encoding="utf-8"?>
<calcChain xmlns="http://schemas.openxmlformats.org/spreadsheetml/2006/main">
  <c r="G15" i="1" l="1"/>
  <c r="G16" i="1"/>
  <c r="B27" i="5"/>
  <c r="B26" i="5"/>
  <c r="B25" i="5"/>
  <c r="B24" i="5"/>
  <c r="B23" i="5"/>
  <c r="B22" i="5"/>
  <c r="B21" i="5"/>
  <c r="B20" i="5"/>
  <c r="B19" i="5"/>
  <c r="B18" i="5"/>
  <c r="B17" i="5"/>
  <c r="B16" i="5"/>
  <c r="B15" i="5"/>
  <c r="B14" i="5"/>
  <c r="B13" i="5"/>
  <c r="B12" i="5"/>
  <c r="B11" i="5"/>
  <c r="B10" i="5"/>
  <c r="B9" i="5"/>
  <c r="B8" i="5"/>
  <c r="B7" i="5"/>
  <c r="B6" i="5"/>
  <c r="B5" i="5"/>
  <c r="C12" i="1"/>
  <c r="C20" i="1" l="1"/>
  <c r="C30" i="1"/>
  <c r="C25" i="1" s="1"/>
  <c r="C26" i="1" s="1"/>
  <c r="H15" i="1" l="1"/>
  <c r="H14" i="1"/>
  <c r="C29" i="1"/>
  <c r="C31" i="1"/>
  <c r="C33" i="1" l="1"/>
  <c r="G10" i="1"/>
  <c r="G12" i="1" s="1"/>
  <c r="G9" i="1"/>
  <c r="H9" i="1" l="1"/>
</calcChain>
</file>

<file path=xl/sharedStrings.xml><?xml version="1.0" encoding="utf-8"?>
<sst xmlns="http://schemas.openxmlformats.org/spreadsheetml/2006/main" count="336" uniqueCount="238">
  <si>
    <t>Land Use Code</t>
  </si>
  <si>
    <t>VLDR</t>
  </si>
  <si>
    <t>LDR</t>
  </si>
  <si>
    <t>MDR</t>
  </si>
  <si>
    <t>MFR</t>
  </si>
  <si>
    <t>I1</t>
  </si>
  <si>
    <t>I2</t>
  </si>
  <si>
    <t>C1</t>
  </si>
  <si>
    <t>C2</t>
  </si>
  <si>
    <t>P</t>
  </si>
  <si>
    <t>GR</t>
  </si>
  <si>
    <t>AG</t>
  </si>
  <si>
    <t>LPC1</t>
  </si>
  <si>
    <t>LPC2</t>
  </si>
  <si>
    <t>DL1</t>
  </si>
  <si>
    <t>DL2</t>
  </si>
  <si>
    <t>NDR</t>
  </si>
  <si>
    <t>NHS</t>
  </si>
  <si>
    <t>NMT</t>
  </si>
  <si>
    <t>Land Use Category</t>
  </si>
  <si>
    <t>Very Low Density Residential</t>
  </si>
  <si>
    <t>Low Density Residential</t>
  </si>
  <si>
    <t>Medium Density Residential</t>
  </si>
  <si>
    <t>Multiple Family Residential</t>
  </si>
  <si>
    <t>Industrial 1</t>
  </si>
  <si>
    <t>Industrial 2</t>
  </si>
  <si>
    <t>Commercial 1</t>
  </si>
  <si>
    <t>Commercial 2</t>
  </si>
  <si>
    <t>Pavement and Rooftops</t>
  </si>
  <si>
    <t>Gravel Roadways &amp; Shoulders</t>
  </si>
  <si>
    <t>Agricultural</t>
  </si>
  <si>
    <t>Lawns/Parks/Cemetaries (s&gt;5)</t>
  </si>
  <si>
    <t>Lawns/Parks/Cemetaries (s&lt;5)</t>
  </si>
  <si>
    <t>Desert Lanscaping 1</t>
  </si>
  <si>
    <t>Desert Landscaping 2</t>
  </si>
  <si>
    <t>Undeveloped Desert Rangeland</t>
  </si>
  <si>
    <t>Hillslopes, Sonoran Desert</t>
  </si>
  <si>
    <t xml:space="preserve">Mountain Terrain </t>
  </si>
  <si>
    <t>max</t>
  </si>
  <si>
    <t>2-10 Year</t>
  </si>
  <si>
    <t>25 Year</t>
  </si>
  <si>
    <t>50 Year</t>
  </si>
  <si>
    <t>100 Year</t>
  </si>
  <si>
    <t xml:space="preserve">Runoff Coefficients by Storm Frequency </t>
  </si>
  <si>
    <t>A</t>
  </si>
  <si>
    <t>C</t>
  </si>
  <si>
    <t>Type</t>
  </si>
  <si>
    <t>B</t>
  </si>
  <si>
    <t>D</t>
  </si>
  <si>
    <t>Description</t>
  </si>
  <si>
    <t>Typical Applications</t>
  </si>
  <si>
    <t>m</t>
  </si>
  <si>
    <t>b</t>
  </si>
  <si>
    <t>cfs</t>
  </si>
  <si>
    <t>acres</t>
  </si>
  <si>
    <t>mean</t>
  </si>
  <si>
    <t>hrs</t>
  </si>
  <si>
    <t>i</t>
  </si>
  <si>
    <t>Q</t>
  </si>
  <si>
    <t>Mininal Roughness: Land surfaces that are relatively smooth and/or well graded; sheet flow</t>
  </si>
  <si>
    <t>Commercial/Industrial areas residential parks and golf course</t>
  </si>
  <si>
    <t>Moderately low roughness: Land surfaces have irregularly spaced roughness elements that protrude from the surface but are uniform; sheet flow mostly</t>
  </si>
  <si>
    <t>Agricultural fields, pastures, desert rangeland, undeveloped urban lands</t>
  </si>
  <si>
    <t>Moderately low roughness: Land surfaces have significant large to mdium sized roughness elements and/or poorly graded land surfaces causing diversion; sheet flow draining into meandering drainage paths</t>
  </si>
  <si>
    <t>Hillslopes, brushy alluvial fans, hilly rangelands, disturbed lands, mining, forests with underbrush</t>
  </si>
  <si>
    <t>Maximum roughness: Rough land surfaces with tortuous flow paths. Surface runoff is concentrated in numerous short flow paths that are often oblique to the main channel flow direction</t>
  </si>
  <si>
    <t>Mountains some wetlandsd</t>
  </si>
  <si>
    <t>L</t>
  </si>
  <si>
    <t>S</t>
  </si>
  <si>
    <t>fraction</t>
  </si>
  <si>
    <t>Time of Concentration</t>
  </si>
  <si>
    <t>NAME</t>
  </si>
  <si>
    <t>SYMBOL</t>
  </si>
  <si>
    <t>VALUE</t>
  </si>
  <si>
    <t>YELLOW</t>
  </si>
  <si>
    <t>Table Look-Up</t>
  </si>
  <si>
    <t>BLUE</t>
  </si>
  <si>
    <t>RED</t>
  </si>
  <si>
    <t>UNITS</t>
  </si>
  <si>
    <t>Input Data or Assumption</t>
  </si>
  <si>
    <t>cfs, cubic feet per second</t>
  </si>
  <si>
    <t>mi, miles</t>
  </si>
  <si>
    <t>in, inches</t>
  </si>
  <si>
    <t>in/hr, inches per hour</t>
  </si>
  <si>
    <t>hr, hours</t>
  </si>
  <si>
    <t>ft/mi, feet per mile</t>
  </si>
  <si>
    <r>
      <rPr>
        <i/>
        <sz val="11"/>
        <color theme="1"/>
        <rFont val="Calibri"/>
        <family val="2"/>
        <scheme val="minor"/>
      </rPr>
      <t xml:space="preserve">1 </t>
    </r>
    <r>
      <rPr>
        <sz val="11"/>
        <color theme="1"/>
        <rFont val="Calibri"/>
        <family val="2"/>
        <scheme val="minor"/>
      </rPr>
      <t xml:space="preserve">Infiltration rate is small compared with rainfall rate, usually true in relatively impervious urban settings with high </t>
    </r>
    <r>
      <rPr>
        <i/>
        <sz val="11"/>
        <color theme="1"/>
        <rFont val="Calibri"/>
        <family val="2"/>
        <scheme val="minor"/>
      </rPr>
      <t xml:space="preserve">C </t>
    </r>
    <r>
      <rPr>
        <sz val="11"/>
        <color theme="1"/>
        <rFont val="Calibri"/>
        <family val="2"/>
        <scheme val="minor"/>
      </rPr>
      <t xml:space="preserve">and for small watersheds with short </t>
    </r>
    <r>
      <rPr>
        <i/>
        <sz val="11"/>
        <color theme="1"/>
        <rFont val="Calibri"/>
        <family val="2"/>
        <scheme val="minor"/>
      </rPr>
      <t>T</t>
    </r>
    <r>
      <rPr>
        <i/>
        <vertAlign val="subscript"/>
        <sz val="11"/>
        <color theme="1"/>
        <rFont val="Calibri"/>
        <family val="2"/>
        <scheme val="minor"/>
      </rPr>
      <t>c</t>
    </r>
  </si>
  <si>
    <r>
      <t xml:space="preserve">2 </t>
    </r>
    <r>
      <rPr>
        <sz val="11"/>
        <color theme="1"/>
        <rFont val="Calibri"/>
        <family val="2"/>
        <scheme val="minor"/>
      </rPr>
      <t xml:space="preserve">Using the Rational Method equation </t>
    </r>
    <r>
      <rPr>
        <i/>
        <sz val="11"/>
        <color theme="1"/>
        <rFont val="Calibri"/>
        <family val="2"/>
        <scheme val="minor"/>
      </rPr>
      <t>Q = C i A</t>
    </r>
  </si>
  <si>
    <r>
      <t>Peak Flow Rate</t>
    </r>
    <r>
      <rPr>
        <i/>
        <vertAlign val="superscript"/>
        <sz val="11"/>
        <color theme="1"/>
        <rFont val="Calibri"/>
        <family val="2"/>
        <scheme val="minor"/>
      </rPr>
      <t>2</t>
    </r>
  </si>
  <si>
    <t>Storm duration</t>
  </si>
  <si>
    <t>ac, acres</t>
  </si>
  <si>
    <t>Watershed Properties</t>
  </si>
  <si>
    <t>Storm Properties</t>
  </si>
  <si>
    <t>Hydrograph Properties</t>
  </si>
  <si>
    <t>Comments</t>
  </si>
  <si>
    <r>
      <t>Area of Basin</t>
    </r>
    <r>
      <rPr>
        <vertAlign val="superscript"/>
        <sz val="11"/>
        <color theme="1"/>
        <rFont val="Calibri"/>
        <family val="2"/>
        <scheme val="minor"/>
      </rPr>
      <t>4</t>
    </r>
  </si>
  <si>
    <t>ASSUMPTIONS AND COMMENTS</t>
  </si>
  <si>
    <t>Rational Method Watershed Parameters</t>
  </si>
  <si>
    <r>
      <t>Length of Longest Flow Path</t>
    </r>
    <r>
      <rPr>
        <i/>
        <vertAlign val="superscript"/>
        <sz val="11"/>
        <color theme="1"/>
        <rFont val="Calibri"/>
        <family val="2"/>
        <scheme val="minor"/>
      </rPr>
      <t>5</t>
    </r>
  </si>
  <si>
    <r>
      <rPr>
        <i/>
        <sz val="11"/>
        <color theme="1"/>
        <rFont val="Calibri"/>
        <family val="2"/>
        <scheme val="minor"/>
      </rPr>
      <t xml:space="preserve">5 </t>
    </r>
    <r>
      <rPr>
        <sz val="11"/>
        <color theme="1"/>
        <rFont val="Calibri"/>
        <family val="2"/>
        <scheme val="minor"/>
      </rPr>
      <t>The longest flow path is the distance traveled by the drop of rain water that falls in the watershed and must travel the longest horizontal distance to the outlet where Q is measured</t>
    </r>
  </si>
  <si>
    <t>Average Watershed Slope</t>
  </si>
  <si>
    <r>
      <t xml:space="preserve">6 </t>
    </r>
    <r>
      <rPr>
        <sz val="11"/>
        <color theme="1"/>
        <rFont val="Calibri"/>
        <family val="2"/>
        <scheme val="minor"/>
      </rPr>
      <t xml:space="preserve">The Rational Method is meant for small urban watersheds under 160 acres (or one quarter square mile); if the watershed is much larger then the storm will not occur at a full intensity and depth across the full area and we must reduce the storm depth by a factor </t>
    </r>
    <r>
      <rPr>
        <i/>
        <sz val="11"/>
        <color theme="1"/>
        <rFont val="Calibri"/>
        <family val="2"/>
        <scheme val="minor"/>
      </rPr>
      <t>D</t>
    </r>
    <r>
      <rPr>
        <sz val="11"/>
        <color theme="1"/>
        <rFont val="Calibri"/>
        <family val="2"/>
        <scheme val="minor"/>
      </rPr>
      <t xml:space="preserve"> to compensate for lower total rainfall depths in some areas of the watershed</t>
    </r>
  </si>
  <si>
    <r>
      <t xml:space="preserve">7 </t>
    </r>
    <r>
      <rPr>
        <sz val="11"/>
        <color theme="1"/>
        <rFont val="Calibri"/>
        <family val="2"/>
        <scheme val="minor"/>
      </rPr>
      <t>Assuming that the entire watershed has a single typical or average classification of land cover</t>
    </r>
  </si>
  <si>
    <t>Total rainfall depth for design storm</t>
  </si>
  <si>
    <r>
      <t>Time of concentration of flow</t>
    </r>
    <r>
      <rPr>
        <i/>
        <vertAlign val="superscript"/>
        <sz val="11"/>
        <color theme="1"/>
        <rFont val="Calibri"/>
        <family val="2"/>
        <scheme val="minor"/>
      </rPr>
      <t>8</t>
    </r>
  </si>
  <si>
    <r>
      <t>Runoff coeffcient for Rational Method</t>
    </r>
    <r>
      <rPr>
        <i/>
        <vertAlign val="superscript"/>
        <sz val="11"/>
        <color theme="1"/>
        <rFont val="Calibri"/>
        <family val="2"/>
        <scheme val="minor"/>
      </rPr>
      <t>7,10</t>
    </r>
  </si>
  <si>
    <r>
      <t>Watershed Resistance Coefficient</t>
    </r>
    <r>
      <rPr>
        <i/>
        <vertAlign val="superscript"/>
        <sz val="11"/>
        <color theme="1"/>
        <rFont val="Calibri"/>
        <family val="2"/>
        <scheme val="minor"/>
      </rPr>
      <t>1,3,9,10</t>
    </r>
  </si>
  <si>
    <r>
      <t xml:space="preserve">8 </t>
    </r>
    <r>
      <rPr>
        <sz val="11"/>
        <color theme="1"/>
        <rFont val="Calibri"/>
        <family val="2"/>
        <scheme val="minor"/>
      </rPr>
      <t>This is the amount of time it takes to reach the outlet for the raindrop that must travel the longest horizonal distance to the outlet, from Papadakis and Kazan (1987)</t>
    </r>
    <r>
      <rPr>
        <i/>
        <vertAlign val="superscript"/>
        <sz val="11"/>
        <color theme="1"/>
        <rFont val="Calibri"/>
        <family val="2"/>
        <scheme val="minor"/>
      </rPr>
      <t>9</t>
    </r>
    <r>
      <rPr>
        <i/>
        <sz val="11"/>
        <color theme="1"/>
        <rFont val="Calibri"/>
        <family val="2"/>
        <scheme val="minor"/>
      </rPr>
      <t>, T</t>
    </r>
    <r>
      <rPr>
        <i/>
        <vertAlign val="subscript"/>
        <sz val="11"/>
        <color theme="1"/>
        <rFont val="Calibri"/>
        <family val="2"/>
        <scheme val="minor"/>
      </rPr>
      <t>c</t>
    </r>
    <r>
      <rPr>
        <i/>
        <sz val="11"/>
        <color theme="1"/>
        <rFont val="Calibri"/>
        <family val="2"/>
        <scheme val="minor"/>
      </rPr>
      <t xml:space="preserve"> = 11.4 L </t>
    </r>
    <r>
      <rPr>
        <i/>
        <vertAlign val="superscript"/>
        <sz val="11"/>
        <color theme="1"/>
        <rFont val="Calibri"/>
        <family val="2"/>
        <scheme val="minor"/>
      </rPr>
      <t>0.5</t>
    </r>
    <r>
      <rPr>
        <i/>
        <sz val="11"/>
        <color theme="1"/>
        <rFont val="Calibri"/>
        <family val="2"/>
        <scheme val="minor"/>
      </rPr>
      <t xml:space="preserve"> K</t>
    </r>
    <r>
      <rPr>
        <i/>
        <vertAlign val="subscript"/>
        <sz val="11"/>
        <color theme="1"/>
        <rFont val="Calibri"/>
        <family val="2"/>
        <scheme val="minor"/>
      </rPr>
      <t>b</t>
    </r>
    <r>
      <rPr>
        <i/>
        <sz val="11"/>
        <color theme="1"/>
        <rFont val="Calibri"/>
        <family val="2"/>
        <scheme val="minor"/>
      </rPr>
      <t xml:space="preserve"> </t>
    </r>
    <r>
      <rPr>
        <i/>
        <vertAlign val="superscript"/>
        <sz val="11"/>
        <color theme="1"/>
        <rFont val="Calibri"/>
        <family val="2"/>
        <scheme val="minor"/>
      </rPr>
      <t>0.52</t>
    </r>
    <r>
      <rPr>
        <i/>
        <sz val="11"/>
        <color theme="1"/>
        <rFont val="Calibri"/>
        <family val="2"/>
        <scheme val="minor"/>
      </rPr>
      <t xml:space="preserve"> S </t>
    </r>
    <r>
      <rPr>
        <i/>
        <vertAlign val="superscript"/>
        <sz val="11"/>
        <color theme="1"/>
        <rFont val="Calibri"/>
        <family val="2"/>
        <scheme val="minor"/>
      </rPr>
      <t>-0.31</t>
    </r>
    <r>
      <rPr>
        <i/>
        <sz val="11"/>
        <color theme="1"/>
        <rFont val="Calibri"/>
        <family val="2"/>
        <scheme val="minor"/>
      </rPr>
      <t xml:space="preserve"> I </t>
    </r>
    <r>
      <rPr>
        <i/>
        <vertAlign val="superscript"/>
        <sz val="11"/>
        <color theme="1"/>
        <rFont val="Calibri"/>
        <family val="2"/>
        <scheme val="minor"/>
      </rPr>
      <t>-0.38</t>
    </r>
  </si>
  <si>
    <r>
      <t>K</t>
    </r>
    <r>
      <rPr>
        <i/>
        <vertAlign val="subscript"/>
        <sz val="11"/>
        <color theme="1"/>
        <rFont val="Calibri"/>
        <family val="2"/>
        <scheme val="minor"/>
      </rPr>
      <t>b</t>
    </r>
  </si>
  <si>
    <r>
      <t>t</t>
    </r>
    <r>
      <rPr>
        <i/>
        <vertAlign val="subscript"/>
        <sz val="11"/>
        <color theme="1"/>
        <rFont val="Calibri"/>
        <family val="2"/>
        <scheme val="minor"/>
      </rPr>
      <t>s</t>
    </r>
  </si>
  <si>
    <r>
      <t>d</t>
    </r>
    <r>
      <rPr>
        <i/>
        <vertAlign val="subscript"/>
        <sz val="11"/>
        <color theme="1"/>
        <rFont val="Calibri"/>
        <family val="2"/>
        <scheme val="minor"/>
      </rPr>
      <t>s</t>
    </r>
  </si>
  <si>
    <r>
      <t>T</t>
    </r>
    <r>
      <rPr>
        <i/>
        <vertAlign val="subscript"/>
        <sz val="11"/>
        <color theme="1"/>
        <rFont val="Calibri"/>
        <family val="2"/>
        <scheme val="minor"/>
      </rPr>
      <t>c</t>
    </r>
  </si>
  <si>
    <r>
      <rPr>
        <i/>
        <sz val="11"/>
        <color theme="1"/>
        <rFont val="Calibri"/>
        <family val="2"/>
        <scheme val="minor"/>
      </rPr>
      <t>K</t>
    </r>
    <r>
      <rPr>
        <i/>
        <vertAlign val="subscript"/>
        <sz val="11"/>
        <color theme="1"/>
        <rFont val="Calibri"/>
        <family val="2"/>
        <scheme val="minor"/>
      </rPr>
      <t>b</t>
    </r>
    <r>
      <rPr>
        <i/>
        <sz val="11"/>
        <color theme="1"/>
        <rFont val="Calibri"/>
        <family val="2"/>
        <scheme val="minor"/>
      </rPr>
      <t xml:space="preserve"> </t>
    </r>
    <r>
      <rPr>
        <sz val="11"/>
        <color theme="1"/>
        <rFont val="Calibri"/>
        <family val="2"/>
        <scheme val="minor"/>
      </rPr>
      <t xml:space="preserve">Equation Parameter </t>
    </r>
    <r>
      <rPr>
        <i/>
        <sz val="11"/>
        <color theme="1"/>
        <rFont val="Calibri"/>
        <family val="2"/>
        <scheme val="minor"/>
      </rPr>
      <t>m</t>
    </r>
  </si>
  <si>
    <r>
      <rPr>
        <i/>
        <sz val="11"/>
        <color theme="1"/>
        <rFont val="Calibri"/>
        <family val="2"/>
        <scheme val="minor"/>
      </rPr>
      <t>K</t>
    </r>
    <r>
      <rPr>
        <i/>
        <vertAlign val="subscript"/>
        <sz val="11"/>
        <color theme="1"/>
        <rFont val="Calibri"/>
        <family val="2"/>
        <scheme val="minor"/>
      </rPr>
      <t>b</t>
    </r>
    <r>
      <rPr>
        <i/>
        <sz val="11"/>
        <color theme="1"/>
        <rFont val="Calibri"/>
        <family val="2"/>
        <scheme val="minor"/>
      </rPr>
      <t xml:space="preserve"> </t>
    </r>
    <r>
      <rPr>
        <sz val="11"/>
        <color theme="1"/>
        <rFont val="Calibri"/>
        <family val="2"/>
        <scheme val="minor"/>
      </rPr>
      <t xml:space="preserve">Equation Parameter </t>
    </r>
    <r>
      <rPr>
        <i/>
        <sz val="11"/>
        <color theme="1"/>
        <rFont val="Calibri"/>
        <family val="2"/>
        <scheme val="minor"/>
      </rPr>
      <t>b</t>
    </r>
  </si>
  <si>
    <r>
      <t>Rainfall depth area reduction factor</t>
    </r>
    <r>
      <rPr>
        <i/>
        <vertAlign val="superscript"/>
        <sz val="11"/>
        <color theme="1"/>
        <rFont val="Calibri"/>
        <family val="2"/>
        <scheme val="minor"/>
      </rPr>
      <t>6, 10,11</t>
    </r>
  </si>
  <si>
    <r>
      <rPr>
        <i/>
        <sz val="11"/>
        <color theme="1"/>
        <rFont val="Calibri"/>
        <family val="2"/>
        <scheme val="minor"/>
      </rPr>
      <t xml:space="preserve">11 </t>
    </r>
    <r>
      <rPr>
        <sz val="11"/>
        <color theme="1"/>
        <rFont val="Calibri"/>
        <family val="2"/>
        <scheme val="minor"/>
      </rPr>
      <t>Depth Area Reduction Factors for Phoenix, Arizona, USA: Zehr, R.M. and Myers (1984), Figure 15 in: HYDRO-40, National Weather Service.</t>
    </r>
  </si>
  <si>
    <r>
      <t>Length of Hydrograph Recession</t>
    </r>
    <r>
      <rPr>
        <i/>
        <vertAlign val="superscript"/>
        <sz val="11"/>
        <color theme="1"/>
        <rFont val="Calibri"/>
        <family val="2"/>
        <scheme val="minor"/>
      </rPr>
      <t>12</t>
    </r>
  </si>
  <si>
    <t>Total Storm Runoff Volume</t>
  </si>
  <si>
    <t>Channel Maximum Flow Capacity at Outlet</t>
  </si>
  <si>
    <r>
      <t>Q</t>
    </r>
    <r>
      <rPr>
        <i/>
        <vertAlign val="subscript"/>
        <sz val="11"/>
        <color theme="1"/>
        <rFont val="Calibri"/>
        <family val="2"/>
        <scheme val="minor"/>
      </rPr>
      <t>max</t>
    </r>
  </si>
  <si>
    <t>mcf, million cubic feet</t>
  </si>
  <si>
    <t>floodway capacity 1</t>
  </si>
  <si>
    <t>floodway capacity 2</t>
  </si>
  <si>
    <r>
      <t xml:space="preserve">Parameters </t>
    </r>
    <r>
      <rPr>
        <b/>
        <i/>
        <sz val="11"/>
        <color theme="1"/>
        <rFont val="Calibri"/>
        <family val="2"/>
        <scheme val="minor"/>
      </rPr>
      <t>m</t>
    </r>
    <r>
      <rPr>
        <b/>
        <sz val="11"/>
        <color theme="1"/>
        <rFont val="Calibri"/>
        <family val="2"/>
        <scheme val="minor"/>
      </rPr>
      <t xml:space="preserve"> and </t>
    </r>
    <r>
      <rPr>
        <b/>
        <i/>
        <sz val="11"/>
        <color theme="1"/>
        <rFont val="Calibri"/>
        <family val="2"/>
        <scheme val="minor"/>
      </rPr>
      <t>b</t>
    </r>
    <r>
      <rPr>
        <b/>
        <sz val="11"/>
        <color theme="1"/>
        <rFont val="Calibri"/>
        <family val="2"/>
        <scheme val="minor"/>
      </rPr>
      <t xml:space="preserve"> for the </t>
    </r>
    <r>
      <rPr>
        <b/>
        <i/>
        <sz val="11"/>
        <color theme="1"/>
        <rFont val="Calibri"/>
        <family val="2"/>
        <scheme val="minor"/>
      </rPr>
      <t>K</t>
    </r>
    <r>
      <rPr>
        <b/>
        <i/>
        <vertAlign val="subscript"/>
        <sz val="10"/>
        <color theme="1"/>
        <rFont val="Calibri"/>
        <family val="2"/>
        <scheme val="minor"/>
      </rPr>
      <t>b</t>
    </r>
    <r>
      <rPr>
        <b/>
        <sz val="11"/>
        <color theme="1"/>
        <rFont val="Calibri"/>
        <family val="2"/>
        <scheme val="minor"/>
      </rPr>
      <t xml:space="preserve"> Watershed Resisitance Coefficient, from Table 3.1 of the DDM</t>
    </r>
  </si>
  <si>
    <t>probability of exceedance</t>
  </si>
  <si>
    <t>p</t>
  </si>
  <si>
    <r>
      <t xml:space="preserve">Rational Method runoff coefficients </t>
    </r>
    <r>
      <rPr>
        <b/>
        <i/>
        <sz val="11"/>
        <color theme="1"/>
        <rFont val="Calibri"/>
        <family val="2"/>
        <scheme val="minor"/>
      </rPr>
      <t>C</t>
    </r>
    <r>
      <rPr>
        <b/>
        <sz val="11"/>
        <color theme="1"/>
        <rFont val="Calibri"/>
        <family val="2"/>
        <scheme val="minor"/>
      </rPr>
      <t>, from Table 3.2 of the DDM</t>
    </r>
  </si>
  <si>
    <r>
      <t xml:space="preserve">Total Rainfall Depth </t>
    </r>
    <r>
      <rPr>
        <b/>
        <i/>
        <sz val="11"/>
        <color theme="1"/>
        <rFont val="Calibri"/>
        <family val="2"/>
        <scheme val="minor"/>
      </rPr>
      <t xml:space="preserve">i </t>
    </r>
    <r>
      <rPr>
        <b/>
        <sz val="11"/>
        <color theme="1"/>
        <rFont val="Calibri"/>
        <family val="2"/>
        <scheme val="minor"/>
      </rPr>
      <t>for a given Annual Probability of 24-hr total rainfall exceedance, from Figures A.10, A.30, A.40, A.50, and A.60 in the DDM</t>
    </r>
  </si>
  <si>
    <r>
      <t>mi</t>
    </r>
    <r>
      <rPr>
        <vertAlign val="superscript"/>
        <sz val="11"/>
        <color theme="1"/>
        <rFont val="Calibri"/>
        <family val="2"/>
        <scheme val="minor"/>
      </rPr>
      <t>2</t>
    </r>
  </si>
  <si>
    <t>area</t>
  </si>
  <si>
    <r>
      <t xml:space="preserve">Depth-Area Reduction Factors </t>
    </r>
    <r>
      <rPr>
        <b/>
        <i/>
        <sz val="11"/>
        <color theme="1"/>
        <rFont val="Calibri"/>
        <family val="2"/>
        <scheme val="minor"/>
      </rPr>
      <t>D</t>
    </r>
    <r>
      <rPr>
        <b/>
        <sz val="11"/>
        <color theme="1"/>
        <rFont val="Calibri"/>
        <family val="2"/>
        <scheme val="minor"/>
      </rPr>
      <t xml:space="preserve"> for various watershed areas, from Table 2.2 of the DDM</t>
    </r>
  </si>
  <si>
    <r>
      <t xml:space="preserve">multiple of </t>
    </r>
    <r>
      <rPr>
        <i/>
        <sz val="11"/>
        <color theme="1"/>
        <rFont val="Calibri"/>
        <family val="2"/>
        <scheme val="minor"/>
      </rPr>
      <t>T</t>
    </r>
    <r>
      <rPr>
        <i/>
        <vertAlign val="subscript"/>
        <sz val="11"/>
        <color theme="1"/>
        <rFont val="Calibri"/>
        <family val="2"/>
        <scheme val="minor"/>
      </rPr>
      <t>c</t>
    </r>
  </si>
  <si>
    <r>
      <t>10</t>
    </r>
    <r>
      <rPr>
        <sz val="11"/>
        <color theme="1"/>
        <rFont val="Calibri"/>
        <family val="2"/>
        <scheme val="minor"/>
      </rPr>
      <t xml:space="preserve"> DDM, Drainage Design Manual for Maricopa County, fourth edition, Flood Control District of Maricopa County, Arizona, February 2011.</t>
    </r>
  </si>
  <si>
    <r>
      <t>3 K</t>
    </r>
    <r>
      <rPr>
        <i/>
        <vertAlign val="subscript"/>
        <sz val="11"/>
        <color theme="1"/>
        <rFont val="Calibri"/>
        <family val="2"/>
        <scheme val="minor"/>
      </rPr>
      <t>b</t>
    </r>
    <r>
      <rPr>
        <i/>
        <sz val="11"/>
        <color theme="1"/>
        <rFont val="Calibri"/>
        <family val="2"/>
        <scheme val="minor"/>
      </rPr>
      <t xml:space="preserve"> = m log</t>
    </r>
    <r>
      <rPr>
        <i/>
        <vertAlign val="subscript"/>
        <sz val="11"/>
        <color theme="1"/>
        <rFont val="Calibri"/>
        <family val="2"/>
        <scheme val="minor"/>
      </rPr>
      <t xml:space="preserve">10 </t>
    </r>
    <r>
      <rPr>
        <i/>
        <sz val="11"/>
        <color theme="1"/>
        <rFont val="Calibri"/>
        <family val="2"/>
        <scheme val="minor"/>
      </rPr>
      <t>A + b</t>
    </r>
    <r>
      <rPr>
        <sz val="11"/>
        <color theme="1"/>
        <rFont val="Calibri"/>
        <family val="2"/>
        <scheme val="minor"/>
      </rPr>
      <t>, following Papadakis and Kazan 1987</t>
    </r>
    <r>
      <rPr>
        <i/>
        <vertAlign val="superscript"/>
        <sz val="11"/>
        <color theme="1"/>
        <rFont val="Calibri"/>
        <family val="2"/>
        <scheme val="minor"/>
      </rPr>
      <t>9</t>
    </r>
  </si>
  <si>
    <r>
      <rPr>
        <i/>
        <sz val="11"/>
        <color theme="1"/>
        <rFont val="Calibri"/>
        <family val="2"/>
        <scheme val="minor"/>
      </rPr>
      <t xml:space="preserve">4 </t>
    </r>
    <r>
      <rPr>
        <sz val="11"/>
        <color theme="1"/>
        <rFont val="Calibri"/>
        <family val="2"/>
        <scheme val="minor"/>
      </rPr>
      <t>640 acres = 1 square mile</t>
    </r>
  </si>
  <si>
    <r>
      <t>t</t>
    </r>
    <r>
      <rPr>
        <i/>
        <vertAlign val="subscript"/>
        <sz val="11"/>
        <color theme="1"/>
        <rFont val="Calibri"/>
        <family val="2"/>
        <scheme val="minor"/>
      </rPr>
      <t>h</t>
    </r>
  </si>
  <si>
    <r>
      <t>12</t>
    </r>
    <r>
      <rPr>
        <sz val="11"/>
        <color theme="1"/>
        <rFont val="Calibri"/>
        <family val="2"/>
        <scheme val="minor"/>
      </rPr>
      <t xml:space="preserve"> Receding limb of Rational Method triangular hydrograph is set at t</t>
    </r>
    <r>
      <rPr>
        <vertAlign val="subscript"/>
        <sz val="11"/>
        <color theme="1"/>
        <rFont val="Calibri"/>
        <family val="2"/>
        <scheme val="minor"/>
      </rPr>
      <t>h</t>
    </r>
    <r>
      <rPr>
        <sz val="11"/>
        <color theme="1"/>
        <rFont val="Calibri"/>
        <family val="2"/>
        <scheme val="minor"/>
      </rPr>
      <t xml:space="preserve"> = 1.67 </t>
    </r>
    <r>
      <rPr>
        <i/>
        <sz val="11"/>
        <color theme="1"/>
        <rFont val="Calibri"/>
        <family val="2"/>
        <scheme val="minor"/>
      </rPr>
      <t>T</t>
    </r>
    <r>
      <rPr>
        <i/>
        <vertAlign val="subscript"/>
        <sz val="11"/>
        <color theme="1"/>
        <rFont val="Calibri"/>
        <family val="2"/>
        <scheme val="minor"/>
      </rPr>
      <t xml:space="preserve">c </t>
    </r>
    <r>
      <rPr>
        <sz val="11"/>
        <color theme="1"/>
        <rFont val="Calibri"/>
        <family val="2"/>
        <scheme val="minor"/>
      </rPr>
      <t>based on Figure 3.2 of the Drainage Design Manual</t>
    </r>
    <r>
      <rPr>
        <i/>
        <vertAlign val="superscript"/>
        <sz val="11"/>
        <color theme="1"/>
        <rFont val="Calibri"/>
        <family val="2"/>
        <scheme val="minor"/>
      </rPr>
      <t>10</t>
    </r>
  </si>
  <si>
    <t>Rainfall input rate</t>
  </si>
  <si>
    <t>rain origin</t>
  </si>
  <si>
    <t>hydrograph origin</t>
  </si>
  <si>
    <t>hydrograph peak</t>
  </si>
  <si>
    <t>hydrograph end</t>
  </si>
  <si>
    <t>rain peak 1</t>
  </si>
  <si>
    <t>rain peak 2</t>
  </si>
  <si>
    <t>rain end</t>
  </si>
  <si>
    <t>t</t>
  </si>
  <si>
    <t>http://156.42.96.39/alert/Flow/6583hyd012210.png</t>
  </si>
  <si>
    <t>This Hydrograph</t>
  </si>
  <si>
    <t>Runoff Events for Maricopa County EMF at Queen Creek Rd</t>
  </si>
  <si>
    <t>http://156.42.96.39/alert/Rain/rcrm_012210.png</t>
  </si>
  <si>
    <t>This total rainfall depth map:</t>
  </si>
  <si>
    <t>This rainfall record for a gage #6575 within the EMF:</t>
  </si>
  <si>
    <t>http://156.42.96.39/alert/Rain/Master/6575.pdf</t>
  </si>
  <si>
    <t>Date of</t>
  </si>
  <si>
    <t>Peak</t>
  </si>
  <si>
    <t>Time of</t>
  </si>
  <si>
    <t>Runoff</t>
  </si>
  <si>
    <t>Start</t>
  </si>
  <si>
    <t>End</t>
  </si>
  <si>
    <t>Duration</t>
  </si>
  <si>
    <t>(hours)</t>
  </si>
  <si>
    <t>Stage</t>
  </si>
  <si>
    <t>(feet GH)</t>
  </si>
  <si>
    <t>Discharge</t>
  </si>
  <si>
    <t>(CFS)</t>
  </si>
  <si>
    <t>Water</t>
  </si>
  <si>
    <t>Year</t>
  </si>
  <si>
    <t>Data Page for the Maricopa County EMF at Queen Creek Rd</t>
  </si>
  <si>
    <t>1 Infiltration rate is small compared with rainfall rate, usually true in relatively impervious urban settings with high C and for small watersheds with short Tc</t>
  </si>
  <si>
    <t>2 Using the Rational Method equation Q = C i A</t>
  </si>
  <si>
    <t>3 Kb = m log10 A + b, following Papadakis and Kazan 19879</t>
  </si>
  <si>
    <t>4 640 acres = 1 square mile</t>
  </si>
  <si>
    <t>5 The longest flow path is the distance traveled by the drop of rain water that falls in the watershed and must travel the longest horizontal distance to the outlet where Q is measured</t>
  </si>
  <si>
    <t>6 The Rational Method is meant for small urban watersheds under 160 acres (or one quarter square mile); if the watershed is much larger then the storm will not occur at a full intensity and depth across the full area and we must reduce the storm depth by a factor D to compensate for lower total rainfall depths in some areas of the watershed</t>
  </si>
  <si>
    <t>7 Assuming that the entire watershed has a single typical or average classification of land cover</t>
  </si>
  <si>
    <t>8 This is the amount of time it takes to reach the outlet for the raindrop that must travel the longest horizonal distance to the outlet, from Papadakis and Kazan (1987)9, Tc = 11.4 L 0.5 Kb 0.52 S -0.31 I -0.38</t>
  </si>
  <si>
    <t>9 Papadakis C.N. and M.N. Kazan (1987), Proceedings of the Engienering Hydrology Symposium, ASCE, Williamsburg, Virginia, pg. 633-638.</t>
  </si>
  <si>
    <t>10 DDM, Drainage Design Manual for Maricopa County, fourth edition, Flood Control District of Maricopa County, Arizona, February 2011.</t>
  </si>
  <si>
    <t>11 Depth Area Reduction Factors for Phoenix, Arizona, USA: Zehr, R.M. and Myers (1984), Figure 15 in: HYDRO-40, National Weather Service.</t>
  </si>
  <si>
    <t>12 Receding limb of Rational Method triangular hydrograph is set at th = 1.67 Tc based on Figure 3.2 of the Drainage Design Manual10</t>
  </si>
  <si>
    <r>
      <rPr>
        <i/>
        <sz val="11"/>
        <color theme="1"/>
        <rFont val="Calibri"/>
        <family val="2"/>
        <scheme val="minor"/>
      </rPr>
      <t>K</t>
    </r>
    <r>
      <rPr>
        <i/>
        <vertAlign val="subscript"/>
        <sz val="11"/>
        <color theme="1"/>
        <rFont val="Calibri"/>
        <family val="2"/>
        <scheme val="minor"/>
      </rPr>
      <t>b</t>
    </r>
    <r>
      <rPr>
        <sz val="11"/>
        <color theme="1"/>
        <rFont val="Calibri"/>
        <family val="2"/>
        <scheme val="minor"/>
      </rPr>
      <t xml:space="preserve"> Equation Parameter </t>
    </r>
    <r>
      <rPr>
        <i/>
        <sz val="11"/>
        <color theme="1"/>
        <rFont val="Calibri"/>
        <family val="2"/>
        <scheme val="minor"/>
      </rPr>
      <t>m</t>
    </r>
  </si>
  <si>
    <r>
      <rPr>
        <i/>
        <sz val="11"/>
        <color theme="1"/>
        <rFont val="Calibri"/>
        <family val="2"/>
        <scheme val="minor"/>
      </rPr>
      <t>K</t>
    </r>
    <r>
      <rPr>
        <i/>
        <vertAlign val="subscript"/>
        <sz val="11"/>
        <color theme="1"/>
        <rFont val="Calibri"/>
        <family val="2"/>
        <scheme val="minor"/>
      </rPr>
      <t>b</t>
    </r>
    <r>
      <rPr>
        <sz val="11"/>
        <color theme="1"/>
        <rFont val="Calibri"/>
        <family val="2"/>
        <scheme val="minor"/>
      </rPr>
      <t xml:space="preserve"> Equation Parameter </t>
    </r>
    <r>
      <rPr>
        <i/>
        <sz val="11"/>
        <color theme="1"/>
        <rFont val="Calibri"/>
        <family val="2"/>
        <scheme val="minor"/>
      </rPr>
      <t>b</t>
    </r>
  </si>
  <si>
    <r>
      <t>Length of Longest Flow Path</t>
    </r>
    <r>
      <rPr>
        <vertAlign val="superscript"/>
        <sz val="11"/>
        <color theme="1"/>
        <rFont val="Calibri"/>
        <family val="2"/>
        <scheme val="minor"/>
      </rPr>
      <t>5</t>
    </r>
  </si>
  <si>
    <t>COMMENT</t>
  </si>
  <si>
    <t>This is a very flat watershed</t>
  </si>
  <si>
    <t>13 Hydrology/Hydraulic Report for the Rittenhouse and Chandler Heights Detention Basins, Flood Control District of Maricopa County, October 2003.</t>
  </si>
  <si>
    <t>14 Schematic of the East Maricopa Floodway, used with permission from the Flood Control District of Maricopa County.</t>
  </si>
  <si>
    <r>
      <t>105 square miles</t>
    </r>
    <r>
      <rPr>
        <i/>
        <vertAlign val="superscript"/>
        <sz val="11"/>
        <color theme="1"/>
        <rFont val="Calibri"/>
        <family val="2"/>
        <scheme val="minor"/>
      </rPr>
      <t>14</t>
    </r>
  </si>
  <si>
    <r>
      <t>See schematic</t>
    </r>
    <r>
      <rPr>
        <i/>
        <vertAlign val="superscript"/>
        <sz val="11"/>
        <color theme="1"/>
        <rFont val="Calibri"/>
        <family val="2"/>
        <scheme val="minor"/>
      </rPr>
      <t>14</t>
    </r>
  </si>
  <si>
    <r>
      <t>See Report</t>
    </r>
    <r>
      <rPr>
        <i/>
        <vertAlign val="superscript"/>
        <sz val="11"/>
        <color theme="1"/>
        <rFont val="Calibri"/>
        <family val="2"/>
        <scheme val="minor"/>
      </rPr>
      <t>13</t>
    </r>
  </si>
  <si>
    <r>
      <t>See the D-Chart</t>
    </r>
    <r>
      <rPr>
        <i/>
        <vertAlign val="superscript"/>
        <sz val="11"/>
        <color theme="1"/>
        <rFont val="Calibri"/>
        <family val="2"/>
        <scheme val="minor"/>
      </rPr>
      <t>11</t>
    </r>
  </si>
  <si>
    <r>
      <t xml:space="preserve">Type "B", undeveloped urban areas, from the </t>
    </r>
    <r>
      <rPr>
        <i/>
        <sz val="11"/>
        <color theme="1"/>
        <rFont val="Calibri"/>
        <family val="2"/>
        <scheme val="minor"/>
      </rPr>
      <t>m</t>
    </r>
    <r>
      <rPr>
        <sz val="11"/>
        <color theme="1"/>
        <rFont val="Calibri"/>
        <family val="2"/>
        <scheme val="minor"/>
      </rPr>
      <t xml:space="preserve"> and </t>
    </r>
    <r>
      <rPr>
        <i/>
        <sz val="11"/>
        <color theme="1"/>
        <rFont val="Calibri"/>
        <family val="2"/>
        <scheme val="minor"/>
      </rPr>
      <t>b</t>
    </r>
    <r>
      <rPr>
        <sz val="11"/>
        <color theme="1"/>
        <rFont val="Calibri"/>
        <family val="2"/>
        <scheme val="minor"/>
      </rPr>
      <t xml:space="preserve"> Chart</t>
    </r>
    <r>
      <rPr>
        <i/>
        <vertAlign val="superscript"/>
        <sz val="11"/>
        <color theme="1"/>
        <rFont val="Calibri"/>
        <family val="2"/>
        <scheme val="minor"/>
      </rPr>
      <t>10</t>
    </r>
  </si>
  <si>
    <t>Design storm duration is 24 hours</t>
  </si>
  <si>
    <r>
      <t>Assumption for Maricopa County from the DDM</t>
    </r>
    <r>
      <rPr>
        <i/>
        <vertAlign val="superscript"/>
        <sz val="11"/>
        <color theme="1"/>
        <rFont val="Calibri"/>
        <family val="2"/>
        <scheme val="minor"/>
      </rPr>
      <t>10</t>
    </r>
  </si>
  <si>
    <t xml:space="preserve">This storm event is modeled using the following properties: </t>
  </si>
  <si>
    <r>
      <t>multiple of T</t>
    </r>
    <r>
      <rPr>
        <i/>
        <vertAlign val="subscript"/>
        <sz val="11"/>
        <color theme="1"/>
        <rFont val="Calibri"/>
        <family val="2"/>
        <scheme val="minor"/>
      </rPr>
      <t>c</t>
    </r>
  </si>
  <si>
    <t>See the data in the spreadsheet below.</t>
  </si>
  <si>
    <r>
      <t>Midrange of Rational Method C-Chart Coefficients</t>
    </r>
    <r>
      <rPr>
        <i/>
        <vertAlign val="superscript"/>
        <sz val="11"/>
        <color theme="1"/>
        <rFont val="Calibri"/>
        <family val="2"/>
        <scheme val="minor"/>
      </rPr>
      <t>10</t>
    </r>
    <r>
      <rPr>
        <sz val="11"/>
        <color theme="1"/>
        <rFont val="Calibri"/>
        <family val="2"/>
        <scheme val="minor"/>
      </rPr>
      <t xml:space="preserve"> for Agriculture, Undeveloped Desert Rangeland, and Very Low Density Residential, which are typical watershed land use in the year 2010.</t>
    </r>
  </si>
  <si>
    <t>Model Calculation (do not change this!)</t>
  </si>
  <si>
    <t>Observed Hydrograph Peak Flow Rate</t>
  </si>
  <si>
    <r>
      <t>OT</t>
    </r>
    <r>
      <rPr>
        <i/>
        <vertAlign val="subscript"/>
        <sz val="11"/>
        <color theme="1"/>
        <rFont val="Calibri"/>
        <family val="2"/>
        <scheme val="minor"/>
      </rPr>
      <t>c</t>
    </r>
  </si>
  <si>
    <t>Observational Data Targets</t>
  </si>
  <si>
    <t>Observed Hydrograph Peak Time (after rain start)</t>
  </si>
  <si>
    <r>
      <t>Q</t>
    </r>
    <r>
      <rPr>
        <i/>
        <vertAlign val="subscript"/>
        <sz val="11"/>
        <color theme="1"/>
        <rFont val="Calibri"/>
        <family val="2"/>
        <scheme val="minor"/>
      </rPr>
      <t>rain</t>
    </r>
  </si>
  <si>
    <r>
      <t>Q</t>
    </r>
    <r>
      <rPr>
        <i/>
        <vertAlign val="subscript"/>
        <sz val="11"/>
        <color theme="1"/>
        <rFont val="Calibri"/>
        <family val="2"/>
        <scheme val="minor"/>
      </rPr>
      <t>peak</t>
    </r>
  </si>
  <si>
    <t>Area-adjusted average rainfall excess intensity</t>
  </si>
  <si>
    <r>
      <t>d</t>
    </r>
    <r>
      <rPr>
        <b/>
        <i/>
        <u/>
        <vertAlign val="subscript"/>
        <sz val="11"/>
        <color theme="1"/>
        <rFont val="Calibri"/>
        <family val="2"/>
        <scheme val="minor"/>
      </rPr>
      <t>s</t>
    </r>
  </si>
  <si>
    <t>total storm rainfall depth, inches</t>
  </si>
  <si>
    <t>depth area reduction factor</t>
  </si>
  <si>
    <t>"2-year storm", e.g. 50% chance of exceedance in a given year</t>
  </si>
  <si>
    <t>"100-year storm", e.g. 1% chance of exceedance in a given year</t>
  </si>
  <si>
    <t>"50-year storm", e.g. 2% chance of exceedance in a given year</t>
  </si>
  <si>
    <t>"25-year storm", e.g. 4% chance of exceedance in a given year</t>
  </si>
  <si>
    <t>"10-year storm", e.g. 10% chance of exceedance in a given year</t>
  </si>
  <si>
    <r>
      <t xml:space="preserve">9 </t>
    </r>
    <r>
      <rPr>
        <sz val="11"/>
        <color theme="1"/>
        <rFont val="Calibri"/>
        <family val="2"/>
        <scheme val="minor"/>
      </rPr>
      <t xml:space="preserve">Papadakis C.N. and M.N. Kazan (1987), </t>
    </r>
    <r>
      <rPr>
        <i/>
        <sz val="11"/>
        <color theme="1"/>
        <rFont val="Calibri"/>
        <family val="2"/>
        <scheme val="minor"/>
      </rPr>
      <t>Proceedings of the Engineering Hydrology Symposium</t>
    </r>
    <r>
      <rPr>
        <sz val="11"/>
        <color theme="1"/>
        <rFont val="Calibri"/>
        <family val="2"/>
        <scheme val="minor"/>
      </rPr>
      <t>, ASCE, Williamsburg, Virginia, pg. 633-638.</t>
    </r>
  </si>
  <si>
    <t>Rainfall volume</t>
  </si>
  <si>
    <r>
      <t>V</t>
    </r>
    <r>
      <rPr>
        <i/>
        <vertAlign val="subscript"/>
        <sz val="11"/>
        <color theme="1"/>
        <rFont val="Calibri"/>
        <family val="2"/>
        <scheme val="minor"/>
      </rPr>
      <t>rain</t>
    </r>
  </si>
  <si>
    <r>
      <t>V</t>
    </r>
    <r>
      <rPr>
        <i/>
        <vertAlign val="subscript"/>
        <sz val="11"/>
        <color theme="1"/>
        <rFont val="Calibri"/>
        <family val="2"/>
        <scheme val="minor"/>
      </rPr>
      <t>s</t>
    </r>
  </si>
  <si>
    <r>
      <t>T</t>
    </r>
    <r>
      <rPr>
        <i/>
        <vertAlign val="subscript"/>
        <sz val="11"/>
        <color theme="1"/>
        <rFont val="Times New Roman"/>
        <family val="1"/>
      </rPr>
      <t>c</t>
    </r>
  </si>
  <si>
    <r>
      <t>Q</t>
    </r>
    <r>
      <rPr>
        <i/>
        <vertAlign val="subscript"/>
        <sz val="11"/>
        <color theme="1"/>
        <rFont val="Times New Roman"/>
        <family val="1"/>
      </rPr>
      <t>peak</t>
    </r>
  </si>
  <si>
    <r>
      <t>Q</t>
    </r>
    <r>
      <rPr>
        <i/>
        <vertAlign val="subscript"/>
        <sz val="11"/>
        <color theme="1"/>
        <rFont val="Times New Roman"/>
        <family val="1"/>
      </rPr>
      <t>rain</t>
    </r>
  </si>
  <si>
    <r>
      <rPr>
        <i/>
        <sz val="11"/>
        <color theme="1"/>
        <rFont val="Calibri"/>
        <family val="2"/>
        <scheme val="minor"/>
      </rPr>
      <t>Q</t>
    </r>
    <r>
      <rPr>
        <i/>
        <vertAlign val="subscript"/>
        <sz val="11"/>
        <color theme="1"/>
        <rFont val="Calibri"/>
        <family val="2"/>
        <scheme val="minor"/>
      </rPr>
      <t>max</t>
    </r>
  </si>
  <si>
    <t>Results Table 1: Current Watershed Land Use Conditions</t>
  </si>
  <si>
    <t>Peak Runoff Rate</t>
  </si>
  <si>
    <t>Channel Flow Capacity</t>
  </si>
  <si>
    <t>Rainfall Input Rate</t>
  </si>
  <si>
    <r>
      <t>V</t>
    </r>
    <r>
      <rPr>
        <i/>
        <vertAlign val="subscript"/>
        <sz val="11"/>
        <color theme="1"/>
        <rFont val="Times New Roman"/>
        <family val="1"/>
      </rPr>
      <t>s</t>
    </r>
  </si>
  <si>
    <r>
      <t>V</t>
    </r>
    <r>
      <rPr>
        <i/>
        <vertAlign val="subscript"/>
        <sz val="11"/>
        <color theme="1"/>
        <rFont val="Times New Roman"/>
        <family val="1"/>
      </rPr>
      <t>rain</t>
    </r>
  </si>
  <si>
    <t>Storm Runoff Volume</t>
  </si>
  <si>
    <t>Storm Rainfall Volume</t>
  </si>
  <si>
    <t>mcf</t>
  </si>
  <si>
    <t>Storm Rainfall Exceedance Probability</t>
  </si>
  <si>
    <t>Results Table 2: Urbanized Watershed Land Use Conditions</t>
  </si>
  <si>
    <t>Rainfall Depth in 24 hours</t>
  </si>
  <si>
    <t>in</t>
  </si>
  <si>
    <t>hrs, hours</t>
  </si>
  <si>
    <r>
      <t>OQ</t>
    </r>
    <r>
      <rPr>
        <i/>
        <vertAlign val="subscript"/>
        <sz val="11"/>
        <color theme="1"/>
        <rFont val="Calibri"/>
        <family val="2"/>
        <scheme val="minor"/>
      </rPr>
      <t>peak</t>
    </r>
  </si>
  <si>
    <t>Rational Method Hydrographs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</si>
</sst>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00"/>
    <numFmt numFmtId="165" formatCode="0.000"/>
    <numFmt numFmtId="166" formatCode="0.0"/>
  </numFmts>
  <fonts count="21" x14ac:knownFonts="1">
    <font>
      <sz val="11"/>
      <color theme="1"/>
      <name val="Calibri"/>
      <family val="2"/>
      <scheme val="minor"/>
    </font>
    <font>
      <b/>
      <sz val="11"/>
      <color theme="1"/>
      <name val="Calibri"/>
      <family val="2"/>
      <scheme val="minor"/>
    </font>
    <font>
      <b/>
      <sz val="9"/>
      <color theme="1"/>
      <name val="Calibri"/>
      <family val="2"/>
      <scheme val="minor"/>
    </font>
    <font>
      <sz val="8"/>
      <color theme="1"/>
      <name val="Calibri"/>
      <family val="2"/>
      <scheme val="minor"/>
    </font>
    <font>
      <u/>
      <sz val="11"/>
      <color theme="10"/>
      <name val="Calibri"/>
      <family val="2"/>
      <scheme val="minor"/>
    </font>
    <font>
      <vertAlign val="subscript"/>
      <sz val="11"/>
      <color theme="1"/>
      <name val="Calibri"/>
      <family val="2"/>
      <scheme val="minor"/>
    </font>
    <font>
      <i/>
      <sz val="11"/>
      <color theme="1"/>
      <name val="Calibri"/>
      <family val="2"/>
      <scheme val="minor"/>
    </font>
    <font>
      <i/>
      <vertAlign val="subscript"/>
      <sz val="11"/>
      <color theme="1"/>
      <name val="Calibri"/>
      <family val="2"/>
      <scheme val="minor"/>
    </font>
    <font>
      <vertAlign val="superscript"/>
      <sz val="11"/>
      <color theme="1"/>
      <name val="Calibri"/>
      <family val="2"/>
      <scheme val="minor"/>
    </font>
    <font>
      <i/>
      <vertAlign val="superscript"/>
      <sz val="11"/>
      <color theme="1"/>
      <name val="Calibri"/>
      <family val="2"/>
      <scheme val="minor"/>
    </font>
    <font>
      <b/>
      <u/>
      <sz val="11"/>
      <color theme="1"/>
      <name val="Calibri"/>
      <family val="2"/>
      <scheme val="minor"/>
    </font>
    <font>
      <b/>
      <i/>
      <sz val="11"/>
      <color theme="1"/>
      <name val="Calibri"/>
      <family val="2"/>
      <scheme val="minor"/>
    </font>
    <font>
      <b/>
      <i/>
      <vertAlign val="subscript"/>
      <sz val="10"/>
      <color theme="1"/>
      <name val="Calibri"/>
      <family val="2"/>
      <scheme val="minor"/>
    </font>
    <font>
      <b/>
      <i/>
      <u/>
      <sz val="11"/>
      <color theme="1"/>
      <name val="Calibri"/>
      <family val="2"/>
      <scheme val="minor"/>
    </font>
    <font>
      <sz val="11"/>
      <name val="Calibri"/>
      <family val="2"/>
      <scheme val="minor"/>
    </font>
    <font>
      <b/>
      <sz val="10"/>
      <color theme="1"/>
      <name val="Calibri"/>
      <family val="2"/>
      <scheme val="minor"/>
    </font>
    <font>
      <b/>
      <sz val="24"/>
      <color theme="1"/>
      <name val="Calibri"/>
      <family val="2"/>
      <scheme val="minor"/>
    </font>
    <font>
      <b/>
      <i/>
      <u/>
      <vertAlign val="subscript"/>
      <sz val="11"/>
      <color theme="1"/>
      <name val="Calibri"/>
      <family val="2"/>
      <scheme val="minor"/>
    </font>
    <font>
      <i/>
      <sz val="11"/>
      <color theme="1"/>
      <name val="Times New Roman"/>
      <family val="1"/>
    </font>
    <font>
      <i/>
      <vertAlign val="subscript"/>
      <sz val="11"/>
      <color theme="1"/>
      <name val="Times New Roman"/>
      <family val="1"/>
    </font>
    <font>
      <u/>
      <sz val="11"/>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FF0000"/>
        <bgColor indexed="64"/>
      </patternFill>
    </fill>
    <fill>
      <patternFill patternType="solid">
        <fgColor rgb="FF00B0F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2">
    <xf numFmtId="0" fontId="0" fillId="0" borderId="0"/>
    <xf numFmtId="0" fontId="4" fillId="0" borderId="0" applyNumberFormat="0" applyFill="0" applyBorder="0" applyAlignment="0" applyProtection="0"/>
  </cellStyleXfs>
  <cellXfs count="113">
    <xf numFmtId="0" fontId="0" fillId="0" borderId="0" xfId="0"/>
    <xf numFmtId="0" fontId="0" fillId="0" borderId="1" xfId="0" applyBorder="1"/>
    <xf numFmtId="0" fontId="0" fillId="0" borderId="1" xfId="0" applyBorder="1" applyAlignment="1">
      <alignment horizontal="center"/>
    </xf>
    <xf numFmtId="0" fontId="0" fillId="0" borderId="0" xfId="0" applyAlignment="1">
      <alignment horizontal="center"/>
    </xf>
    <xf numFmtId="0" fontId="1" fillId="0" borderId="0" xfId="0" applyFont="1" applyAlignment="1">
      <alignment horizontal="center"/>
    </xf>
    <xf numFmtId="0" fontId="0" fillId="0" borderId="0" xfId="0" applyAlignment="1">
      <alignment horizontal="left"/>
    </xf>
    <xf numFmtId="0" fontId="0" fillId="0" borderId="0" xfId="0" applyBorder="1"/>
    <xf numFmtId="0" fontId="1" fillId="0" borderId="1" xfId="0" applyFont="1" applyBorder="1" applyAlignment="1">
      <alignment horizontal="center"/>
    </xf>
    <xf numFmtId="0" fontId="1" fillId="0" borderId="0" xfId="0" applyFont="1" applyBorder="1" applyAlignment="1">
      <alignment horizontal="center"/>
    </xf>
    <xf numFmtId="0" fontId="0" fillId="0" borderId="0" xfId="0" applyAlignment="1">
      <alignment horizontal="right"/>
    </xf>
    <xf numFmtId="0" fontId="0" fillId="0" borderId="0" xfId="0" applyBorder="1" applyAlignment="1">
      <alignment horizontal="center"/>
    </xf>
    <xf numFmtId="0" fontId="0" fillId="0" borderId="0" xfId="0" applyFill="1" applyBorder="1" applyAlignment="1">
      <alignment horizontal="center"/>
    </xf>
    <xf numFmtId="0" fontId="1" fillId="2" borderId="0" xfId="0" applyFont="1" applyFill="1" applyAlignment="1">
      <alignment horizontal="center"/>
    </xf>
    <xf numFmtId="0" fontId="0" fillId="0" borderId="0" xfId="0" applyFill="1" applyBorder="1"/>
    <xf numFmtId="0" fontId="0" fillId="0" borderId="0" xfId="0" applyBorder="1" applyAlignment="1">
      <alignment horizontal="center" vertical="top" wrapText="1"/>
    </xf>
    <xf numFmtId="0" fontId="0" fillId="0" borderId="0" xfId="0" applyBorder="1" applyAlignment="1">
      <alignment horizontal="left"/>
    </xf>
    <xf numFmtId="0" fontId="1" fillId="0" borderId="0" xfId="0" applyFont="1" applyFill="1" applyAlignment="1">
      <alignment horizontal="center"/>
    </xf>
    <xf numFmtId="0" fontId="4" fillId="0" borderId="0" xfId="1"/>
    <xf numFmtId="0" fontId="0" fillId="0" borderId="0" xfId="0" applyFill="1" applyBorder="1" applyAlignment="1">
      <alignment horizontal="right"/>
    </xf>
    <xf numFmtId="0" fontId="1" fillId="0" borderId="0" xfId="0" applyFont="1" applyFill="1" applyBorder="1" applyAlignment="1">
      <alignment horizontal="center"/>
    </xf>
    <xf numFmtId="165" fontId="0" fillId="0" borderId="0" xfId="0" applyNumberFormat="1"/>
    <xf numFmtId="0" fontId="0" fillId="0" borderId="0" xfId="0" applyFont="1" applyBorder="1" applyAlignment="1">
      <alignment horizontal="center"/>
    </xf>
    <xf numFmtId="0" fontId="0" fillId="0" borderId="0" xfId="0" applyFill="1"/>
    <xf numFmtId="0" fontId="1" fillId="5" borderId="0" xfId="0" applyFont="1" applyFill="1" applyAlignment="1">
      <alignment horizontal="center"/>
    </xf>
    <xf numFmtId="0" fontId="1" fillId="4" borderId="0" xfId="0" applyFont="1" applyFill="1" applyAlignment="1">
      <alignment horizontal="center"/>
    </xf>
    <xf numFmtId="0" fontId="1" fillId="0" borderId="0" xfId="0" applyFont="1"/>
    <xf numFmtId="0" fontId="1" fillId="0" borderId="0" xfId="0" applyFont="1" applyBorder="1"/>
    <xf numFmtId="0" fontId="1" fillId="0" borderId="0" xfId="0" applyFont="1" applyFill="1" applyBorder="1"/>
    <xf numFmtId="0" fontId="0" fillId="0" borderId="0" xfId="0" applyFont="1" applyBorder="1"/>
    <xf numFmtId="0" fontId="0" fillId="0" borderId="0" xfId="0" applyFont="1" applyFill="1" applyBorder="1" applyAlignment="1">
      <alignment horizontal="center"/>
    </xf>
    <xf numFmtId="2" fontId="0" fillId="4" borderId="0" xfId="0" applyNumberFormat="1" applyFont="1" applyFill="1" applyBorder="1" applyAlignment="1">
      <alignment horizontal="center"/>
    </xf>
    <xf numFmtId="0" fontId="0" fillId="0" borderId="0" xfId="0" applyFont="1" applyFill="1" applyBorder="1"/>
    <xf numFmtId="0" fontId="0" fillId="0" borderId="0" xfId="0" applyFont="1" applyBorder="1" applyAlignment="1">
      <alignment horizontal="left"/>
    </xf>
    <xf numFmtId="0" fontId="0" fillId="0" borderId="0" xfId="0" applyFont="1" applyFill="1" applyBorder="1" applyAlignment="1">
      <alignment horizontal="left"/>
    </xf>
    <xf numFmtId="0" fontId="6" fillId="0" borderId="0" xfId="0" applyFont="1"/>
    <xf numFmtId="2" fontId="0" fillId="5" borderId="0" xfId="0" applyNumberFormat="1" applyFont="1" applyFill="1" applyBorder="1" applyAlignment="1">
      <alignment horizontal="center"/>
    </xf>
    <xf numFmtId="2" fontId="0" fillId="0" borderId="0" xfId="0" applyNumberFormat="1" applyFont="1" applyFill="1" applyBorder="1" applyAlignment="1">
      <alignment horizontal="center"/>
    </xf>
    <xf numFmtId="0" fontId="10" fillId="0" borderId="0" xfId="0" applyFont="1" applyBorder="1" applyAlignment="1">
      <alignment horizontal="left"/>
    </xf>
    <xf numFmtId="0" fontId="1" fillId="0" borderId="0" xfId="0" applyFont="1" applyFill="1" applyBorder="1" applyAlignment="1">
      <alignment horizontal="left"/>
    </xf>
    <xf numFmtId="0" fontId="10" fillId="0" borderId="0" xfId="0" applyFont="1" applyFill="1" applyBorder="1" applyAlignment="1">
      <alignment horizontal="left"/>
    </xf>
    <xf numFmtId="1" fontId="0" fillId="2" borderId="0" xfId="0" applyNumberFormat="1" applyFont="1" applyFill="1" applyBorder="1" applyAlignment="1">
      <alignment horizontal="center"/>
    </xf>
    <xf numFmtId="0" fontId="0" fillId="2" borderId="0" xfId="0" applyNumberFormat="1" applyFont="1" applyFill="1" applyBorder="1" applyAlignment="1">
      <alignment horizontal="center"/>
    </xf>
    <xf numFmtId="0" fontId="0" fillId="5" borderId="0" xfId="0" applyNumberFormat="1" applyFont="1" applyFill="1" applyBorder="1" applyAlignment="1">
      <alignment horizontal="center"/>
    </xf>
    <xf numFmtId="0" fontId="0" fillId="0" borderId="0" xfId="0" applyNumberFormat="1" applyFont="1" applyFill="1" applyBorder="1" applyAlignment="1">
      <alignment horizontal="center"/>
    </xf>
    <xf numFmtId="1" fontId="0" fillId="4" borderId="0" xfId="0" applyNumberFormat="1" applyFont="1" applyFill="1" applyBorder="1" applyAlignment="1">
      <alignment horizontal="center"/>
    </xf>
    <xf numFmtId="0" fontId="0" fillId="0" borderId="0" xfId="0" applyFill="1" applyBorder="1" applyAlignment="1">
      <alignment horizontal="left"/>
    </xf>
    <xf numFmtId="0" fontId="10" fillId="0" borderId="0" xfId="0" applyFont="1" applyBorder="1"/>
    <xf numFmtId="0" fontId="10" fillId="0" borderId="0" xfId="0" applyFont="1" applyBorder="1" applyAlignment="1">
      <alignment horizontal="center"/>
    </xf>
    <xf numFmtId="0" fontId="6" fillId="0" borderId="0" xfId="0" applyFont="1" applyFill="1"/>
    <xf numFmtId="0" fontId="6" fillId="0" borderId="0" xfId="0" applyFont="1" applyFill="1" applyBorder="1"/>
    <xf numFmtId="164" fontId="0" fillId="5" borderId="0" xfId="0" applyNumberFormat="1" applyFont="1" applyFill="1" applyBorder="1" applyAlignment="1">
      <alignment horizontal="center"/>
    </xf>
    <xf numFmtId="0" fontId="6" fillId="0" borderId="0" xfId="0" applyFont="1" applyBorder="1" applyAlignment="1">
      <alignment horizontal="center"/>
    </xf>
    <xf numFmtId="0" fontId="6" fillId="0" borderId="0" xfId="0" applyFont="1" applyFill="1" applyBorder="1" applyAlignment="1">
      <alignment horizontal="center"/>
    </xf>
    <xf numFmtId="166" fontId="0" fillId="0" borderId="0" xfId="0" applyNumberFormat="1" applyFill="1" applyBorder="1" applyAlignment="1">
      <alignment horizontal="center"/>
    </xf>
    <xf numFmtId="0" fontId="0" fillId="0" borderId="0" xfId="0" applyFill="1" applyBorder="1" applyAlignment="1">
      <alignment wrapText="1"/>
    </xf>
    <xf numFmtId="164" fontId="0" fillId="4" borderId="0" xfId="0" applyNumberFormat="1" applyFont="1" applyFill="1" applyBorder="1" applyAlignment="1">
      <alignment horizontal="center"/>
    </xf>
    <xf numFmtId="2" fontId="0" fillId="0" borderId="0" xfId="0" applyNumberFormat="1" applyFill="1" applyBorder="1" applyAlignment="1">
      <alignment horizontal="center" vertical="center"/>
    </xf>
    <xf numFmtId="0" fontId="1" fillId="0" borderId="0" xfId="0" applyFont="1" applyFill="1" applyBorder="1" applyAlignment="1">
      <alignment horizontal="center" vertical="center"/>
    </xf>
    <xf numFmtId="0" fontId="0" fillId="0" borderId="0" xfId="0" applyFill="1" applyBorder="1" applyAlignment="1">
      <alignment horizontal="center" vertical="center"/>
    </xf>
    <xf numFmtId="0" fontId="3" fillId="0" borderId="0" xfId="0" applyFont="1" applyFill="1" applyBorder="1" applyAlignment="1">
      <alignment horizontal="center" vertical="center" wrapText="1"/>
    </xf>
    <xf numFmtId="164" fontId="0" fillId="0" borderId="0" xfId="0" applyNumberFormat="1" applyFill="1" applyBorder="1" applyAlignment="1">
      <alignment horizontal="center" vertical="center"/>
    </xf>
    <xf numFmtId="165" fontId="0" fillId="0" borderId="0" xfId="0" applyNumberFormat="1" applyFill="1" applyBorder="1" applyAlignment="1">
      <alignment horizontal="center"/>
    </xf>
    <xf numFmtId="165" fontId="0" fillId="0" borderId="0" xfId="0" applyNumberFormat="1" applyFill="1" applyBorder="1"/>
    <xf numFmtId="164" fontId="0" fillId="0" borderId="0" xfId="0" applyNumberFormat="1" applyFill="1" applyBorder="1" applyAlignment="1">
      <alignment horizontal="center"/>
    </xf>
    <xf numFmtId="9" fontId="0" fillId="0" borderId="0" xfId="0" applyNumberFormat="1" applyFill="1" applyBorder="1" applyAlignment="1">
      <alignment horizontal="center"/>
    </xf>
    <xf numFmtId="1" fontId="0" fillId="0" borderId="0" xfId="0" applyNumberFormat="1" applyFont="1" applyFill="1" applyBorder="1" applyAlignment="1">
      <alignment horizontal="center"/>
    </xf>
    <xf numFmtId="2" fontId="0" fillId="2" borderId="0" xfId="0" applyNumberFormat="1" applyFont="1" applyFill="1" applyBorder="1" applyAlignment="1">
      <alignment horizontal="center"/>
    </xf>
    <xf numFmtId="0" fontId="0" fillId="0" borderId="0" xfId="0" applyFont="1"/>
    <xf numFmtId="166" fontId="0" fillId="0" borderId="0" xfId="0" applyNumberFormat="1" applyFont="1" applyFill="1" applyBorder="1" applyAlignment="1">
      <alignment horizontal="left"/>
    </xf>
    <xf numFmtId="0" fontId="2" fillId="0" borderId="0" xfId="0" applyFont="1" applyFill="1" applyBorder="1"/>
    <xf numFmtId="0" fontId="2" fillId="0" borderId="0" xfId="0" applyFont="1" applyFill="1" applyBorder="1" applyAlignment="1">
      <alignment horizontal="center"/>
    </xf>
    <xf numFmtId="0" fontId="0" fillId="0" borderId="0" xfId="0" applyFill="1" applyBorder="1" applyAlignment="1">
      <alignment vertical="top" wrapText="1"/>
    </xf>
    <xf numFmtId="0" fontId="0" fillId="0" borderId="0" xfId="0" applyFill="1" applyBorder="1" applyAlignment="1">
      <alignment horizontal="center" vertical="top" wrapText="1"/>
    </xf>
    <xf numFmtId="2" fontId="0" fillId="0" borderId="0" xfId="0" applyNumberFormat="1" applyFill="1" applyBorder="1" applyAlignment="1">
      <alignment horizontal="center"/>
    </xf>
    <xf numFmtId="0" fontId="0" fillId="0" borderId="0" xfId="0" applyAlignment="1"/>
    <xf numFmtId="0" fontId="0" fillId="0" borderId="0" xfId="0" applyFill="1" applyAlignment="1">
      <alignment horizontal="center"/>
    </xf>
    <xf numFmtId="0" fontId="0" fillId="0" borderId="0" xfId="0" applyFill="1" applyAlignment="1">
      <alignment horizontal="left"/>
    </xf>
    <xf numFmtId="0" fontId="1" fillId="0" borderId="0" xfId="0" applyFont="1" applyFill="1"/>
    <xf numFmtId="0" fontId="10"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10" fillId="0" borderId="0" xfId="0" applyFont="1" applyFill="1" applyBorder="1" applyAlignment="1">
      <alignment horizontal="center"/>
    </xf>
    <xf numFmtId="0" fontId="1" fillId="3" borderId="0" xfId="0" applyFont="1" applyFill="1" applyBorder="1" applyAlignment="1">
      <alignment horizontal="center"/>
    </xf>
    <xf numFmtId="0" fontId="1" fillId="3" borderId="1" xfId="0" applyFont="1" applyFill="1" applyBorder="1" applyAlignment="1">
      <alignment horizontal="center"/>
    </xf>
    <xf numFmtId="165" fontId="0" fillId="3" borderId="1" xfId="0" applyNumberFormat="1" applyFont="1" applyFill="1" applyBorder="1" applyAlignment="1">
      <alignment horizontal="center"/>
    </xf>
    <xf numFmtId="0" fontId="0" fillId="0" borderId="1" xfId="0" applyFont="1" applyBorder="1" applyAlignment="1">
      <alignment horizontal="center"/>
    </xf>
    <xf numFmtId="0" fontId="0" fillId="3" borderId="1" xfId="0" applyFont="1" applyFill="1" applyBorder="1" applyAlignment="1">
      <alignment horizontal="center"/>
    </xf>
    <xf numFmtId="0" fontId="1" fillId="0" borderId="0" xfId="0" applyFont="1" applyAlignment="1">
      <alignment horizontal="left"/>
    </xf>
    <xf numFmtId="0" fontId="13" fillId="0" borderId="0" xfId="0" applyFont="1" applyFill="1" applyBorder="1" applyAlignment="1">
      <alignment horizontal="center"/>
    </xf>
    <xf numFmtId="2" fontId="0" fillId="0" borderId="0" xfId="0" applyNumberFormat="1" applyAlignment="1">
      <alignment horizontal="center"/>
    </xf>
    <xf numFmtId="14" fontId="4" fillId="0" borderId="2" xfId="1" applyNumberFormat="1" applyBorder="1" applyAlignment="1">
      <alignment vertical="center" wrapText="1"/>
    </xf>
    <xf numFmtId="20" fontId="15" fillId="0" borderId="2" xfId="0" applyNumberFormat="1" applyFont="1" applyBorder="1" applyAlignment="1">
      <alignment vertical="center" wrapText="1"/>
    </xf>
    <xf numFmtId="22" fontId="15" fillId="0" borderId="2" xfId="0" applyNumberFormat="1" applyFont="1" applyBorder="1" applyAlignment="1">
      <alignment vertical="center" wrapText="1"/>
    </xf>
    <xf numFmtId="0" fontId="15" fillId="0" borderId="2" xfId="0" applyFont="1" applyBorder="1" applyAlignment="1">
      <alignment vertical="center" wrapText="1"/>
    </xf>
    <xf numFmtId="3" fontId="15" fillId="0" borderId="2" xfId="0" applyNumberFormat="1" applyFont="1" applyBorder="1" applyAlignment="1">
      <alignment vertical="center" wrapText="1"/>
    </xf>
    <xf numFmtId="0" fontId="15" fillId="0" borderId="3" xfId="0" applyFont="1" applyBorder="1" applyAlignment="1">
      <alignment vertical="center" wrapText="1"/>
    </xf>
    <xf numFmtId="0" fontId="15" fillId="0" borderId="4" xfId="0" applyFont="1" applyBorder="1" applyAlignment="1">
      <alignment vertical="center" wrapText="1"/>
    </xf>
    <xf numFmtId="0" fontId="15" fillId="0" borderId="5" xfId="0" applyFont="1" applyBorder="1" applyAlignment="1">
      <alignment vertical="center" wrapText="1"/>
    </xf>
    <xf numFmtId="0" fontId="6" fillId="0" borderId="0" xfId="0" applyFont="1" applyFill="1" applyBorder="1" applyAlignment="1">
      <alignment horizontal="left"/>
    </xf>
    <xf numFmtId="0" fontId="16" fillId="0" borderId="0" xfId="0" applyFont="1"/>
    <xf numFmtId="0" fontId="0" fillId="0" borderId="0" xfId="0" applyFont="1" applyFill="1" applyBorder="1" applyAlignment="1">
      <alignment horizontal="center" vertical="center" wrapText="1"/>
    </xf>
    <xf numFmtId="0" fontId="0" fillId="0" borderId="0" xfId="0" applyFont="1" applyFill="1" applyBorder="1" applyAlignment="1">
      <alignment vertical="center" wrapText="1"/>
    </xf>
    <xf numFmtId="0" fontId="0" fillId="0" borderId="0" xfId="0" applyFont="1" applyAlignment="1">
      <alignment vertical="center" wrapText="1"/>
    </xf>
    <xf numFmtId="1" fontId="14" fillId="4" borderId="0" xfId="0" applyNumberFormat="1" applyFont="1" applyFill="1" applyBorder="1" applyAlignment="1">
      <alignment horizontal="center"/>
    </xf>
    <xf numFmtId="0" fontId="6" fillId="0" borderId="1" xfId="0" applyFont="1" applyBorder="1" applyAlignment="1">
      <alignment horizontal="center"/>
    </xf>
    <xf numFmtId="0" fontId="18" fillId="0" borderId="1" xfId="0" applyFont="1" applyBorder="1" applyAlignment="1">
      <alignment horizontal="center"/>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0" fillId="0" borderId="0" xfId="0" applyFont="1" applyAlignment="1">
      <alignment vertical="center"/>
    </xf>
    <xf numFmtId="0" fontId="0" fillId="0" borderId="0" xfId="0" applyFont="1" applyAlignment="1">
      <alignment horizontal="left" vertical="center"/>
    </xf>
    <xf numFmtId="0" fontId="0" fillId="0" borderId="0" xfId="0" applyFont="1" applyAlignment="1">
      <alignment horizontal="center"/>
    </xf>
    <xf numFmtId="0" fontId="0" fillId="0" borderId="0" xfId="0" applyFont="1" applyAlignment="1">
      <alignment horizontal="left"/>
    </xf>
    <xf numFmtId="0" fontId="20" fillId="0" borderId="0" xfId="0" applyFont="1"/>
    <xf numFmtId="0" fontId="0" fillId="0" borderId="0" xfId="0" applyFont="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b="0"/>
              <a:t>Rational</a:t>
            </a:r>
            <a:r>
              <a:rPr lang="en-US" b="0" baseline="0"/>
              <a:t> Method </a:t>
            </a:r>
            <a:r>
              <a:rPr lang="en-US" b="0"/>
              <a:t>Triangle Hydrograph</a:t>
            </a:r>
          </a:p>
        </c:rich>
      </c:tx>
      <c:overlay val="0"/>
    </c:title>
    <c:autoTitleDeleted val="0"/>
    <c:plotArea>
      <c:layout/>
      <c:scatterChart>
        <c:scatterStyle val="lineMarker"/>
        <c:varyColors val="0"/>
        <c:ser>
          <c:idx val="3"/>
          <c:order val="0"/>
          <c:spPr>
            <a:ln w="38100">
              <a:solidFill>
                <a:srgbClr val="FF0000"/>
              </a:solidFill>
            </a:ln>
          </c:spPr>
          <c:marker>
            <c:symbol val="none"/>
          </c:marker>
          <c:xVal>
            <c:numRef>
              <c:f>MODEL!$G$11:$G$12</c:f>
              <c:numCache>
                <c:formatCode>0.0</c:formatCode>
                <c:ptCount val="2"/>
                <c:pt idx="0" formatCode="General">
                  <c:v>0</c:v>
                </c:pt>
                <c:pt idx="1">
                  <c:v>155.12709173677493</c:v>
                </c:pt>
              </c:numCache>
            </c:numRef>
          </c:xVal>
          <c:yVal>
            <c:numRef>
              <c:f>MODEL!$H$11:$H$12</c:f>
              <c:numCache>
                <c:formatCode>General</c:formatCode>
                <c:ptCount val="2"/>
                <c:pt idx="0">
                  <c:v>6700</c:v>
                </c:pt>
                <c:pt idx="1">
                  <c:v>6700</c:v>
                </c:pt>
              </c:numCache>
            </c:numRef>
          </c:yVal>
          <c:smooth val="0"/>
          <c:extLst>
            <c:ext xmlns:c16="http://schemas.microsoft.com/office/drawing/2014/chart" uri="{C3380CC4-5D6E-409C-BE32-E72D297353CC}">
              <c16:uniqueId val="{00000000-EF8B-4B5E-831C-8F1F8DFF3C4B}"/>
            </c:ext>
          </c:extLst>
        </c:ser>
        <c:ser>
          <c:idx val="4"/>
          <c:order val="1"/>
          <c:spPr>
            <a:ln w="38100">
              <a:solidFill>
                <a:srgbClr val="92D050"/>
              </a:solidFill>
            </a:ln>
          </c:spPr>
          <c:marker>
            <c:symbol val="none"/>
          </c:marker>
          <c:xVal>
            <c:numRef>
              <c:f>MODEL!$G$13:$G$16</c:f>
              <c:numCache>
                <c:formatCode>General</c:formatCode>
                <c:ptCount val="4"/>
                <c:pt idx="0">
                  <c:v>0</c:v>
                </c:pt>
                <c:pt idx="1">
                  <c:v>0</c:v>
                </c:pt>
                <c:pt idx="2">
                  <c:v>24</c:v>
                </c:pt>
                <c:pt idx="3">
                  <c:v>24</c:v>
                </c:pt>
              </c:numCache>
            </c:numRef>
          </c:xVal>
          <c:yVal>
            <c:numRef>
              <c:f>MODEL!$H$13:$H$16</c:f>
              <c:numCache>
                <c:formatCode>0.00</c:formatCode>
                <c:ptCount val="4"/>
                <c:pt idx="0" formatCode="General">
                  <c:v>0</c:v>
                </c:pt>
                <c:pt idx="1">
                  <c:v>4070.1173333333331</c:v>
                </c:pt>
                <c:pt idx="2">
                  <c:v>4070.1173333333331</c:v>
                </c:pt>
                <c:pt idx="3" formatCode="General">
                  <c:v>0</c:v>
                </c:pt>
              </c:numCache>
            </c:numRef>
          </c:yVal>
          <c:smooth val="0"/>
          <c:extLst>
            <c:ext xmlns:c16="http://schemas.microsoft.com/office/drawing/2014/chart" uri="{C3380CC4-5D6E-409C-BE32-E72D297353CC}">
              <c16:uniqueId val="{00000001-EF8B-4B5E-831C-8F1F8DFF3C4B}"/>
            </c:ext>
          </c:extLst>
        </c:ser>
        <c:ser>
          <c:idx val="5"/>
          <c:order val="2"/>
          <c:spPr>
            <a:ln w="38100">
              <a:solidFill>
                <a:srgbClr val="0070C0"/>
              </a:solidFill>
            </a:ln>
          </c:spPr>
          <c:marker>
            <c:symbol val="none"/>
          </c:marker>
          <c:xVal>
            <c:numRef>
              <c:f>MODEL!$G$8:$G$10</c:f>
              <c:numCache>
                <c:formatCode>0.0</c:formatCode>
                <c:ptCount val="3"/>
                <c:pt idx="0" formatCode="General">
                  <c:v>0</c:v>
                </c:pt>
                <c:pt idx="1">
                  <c:v>58.100034358342675</c:v>
                </c:pt>
                <c:pt idx="2">
                  <c:v>155.12709173677493</c:v>
                </c:pt>
              </c:numCache>
            </c:numRef>
          </c:xVal>
          <c:yVal>
            <c:numRef>
              <c:f>MODEL!$H$8:$H$10</c:f>
              <c:numCache>
                <c:formatCode>0.0</c:formatCode>
                <c:ptCount val="3"/>
                <c:pt idx="0" formatCode="General">
                  <c:v>0</c:v>
                </c:pt>
                <c:pt idx="1">
                  <c:v>1110.0319999999999</c:v>
                </c:pt>
                <c:pt idx="2" formatCode="General">
                  <c:v>0</c:v>
                </c:pt>
              </c:numCache>
            </c:numRef>
          </c:yVal>
          <c:smooth val="0"/>
          <c:extLst>
            <c:ext xmlns:c16="http://schemas.microsoft.com/office/drawing/2014/chart" uri="{C3380CC4-5D6E-409C-BE32-E72D297353CC}">
              <c16:uniqueId val="{00000002-EF8B-4B5E-831C-8F1F8DFF3C4B}"/>
            </c:ext>
          </c:extLst>
        </c:ser>
        <c:ser>
          <c:idx val="0"/>
          <c:order val="3"/>
          <c:marker>
            <c:symbol val="none"/>
          </c:marker>
          <c:dPt>
            <c:idx val="0"/>
            <c:marker>
              <c:symbol val="diamond"/>
              <c:size val="15"/>
              <c:spPr>
                <a:solidFill>
                  <a:schemeClr val="tx1"/>
                </a:solidFill>
              </c:spPr>
            </c:marker>
            <c:bubble3D val="0"/>
            <c:extLst>
              <c:ext xmlns:c16="http://schemas.microsoft.com/office/drawing/2014/chart" uri="{C3380CC4-5D6E-409C-BE32-E72D297353CC}">
                <c16:uniqueId val="{00000003-EF8B-4B5E-831C-8F1F8DFF3C4B}"/>
              </c:ext>
            </c:extLst>
          </c:dPt>
          <c:xVal>
            <c:numRef>
              <c:f>MODEL!$C$37</c:f>
              <c:numCache>
                <c:formatCode>0</c:formatCode>
                <c:ptCount val="1"/>
              </c:numCache>
            </c:numRef>
          </c:xVal>
          <c:yVal>
            <c:numRef>
              <c:f>MODEL!$C$36</c:f>
              <c:numCache>
                <c:formatCode>0</c:formatCode>
                <c:ptCount val="1"/>
              </c:numCache>
            </c:numRef>
          </c:yVal>
          <c:smooth val="0"/>
          <c:extLst>
            <c:ext xmlns:c16="http://schemas.microsoft.com/office/drawing/2014/chart" uri="{C3380CC4-5D6E-409C-BE32-E72D297353CC}">
              <c16:uniqueId val="{00000004-EF8B-4B5E-831C-8F1F8DFF3C4B}"/>
            </c:ext>
          </c:extLst>
        </c:ser>
        <c:dLbls>
          <c:showLegendKey val="0"/>
          <c:showVal val="0"/>
          <c:showCatName val="0"/>
          <c:showSerName val="0"/>
          <c:showPercent val="0"/>
          <c:showBubbleSize val="0"/>
        </c:dLbls>
        <c:axId val="334086560"/>
        <c:axId val="334092048"/>
      </c:scatterChart>
      <c:valAx>
        <c:axId val="334086560"/>
        <c:scaling>
          <c:orientation val="minMax"/>
        </c:scaling>
        <c:delete val="0"/>
        <c:axPos val="b"/>
        <c:title>
          <c:tx>
            <c:rich>
              <a:bodyPr/>
              <a:lstStyle/>
              <a:p>
                <a:pPr>
                  <a:defRPr/>
                </a:pPr>
                <a:r>
                  <a:rPr lang="en-US" b="0" i="1"/>
                  <a:t>t</a:t>
                </a:r>
                <a:r>
                  <a:rPr lang="en-US" b="0" i="0"/>
                  <a:t>,</a:t>
                </a:r>
                <a:r>
                  <a:rPr lang="en-US" b="0" i="0" baseline="0"/>
                  <a:t> </a:t>
                </a:r>
                <a:r>
                  <a:rPr lang="en-US" b="0"/>
                  <a:t>Time from Start</a:t>
                </a:r>
                <a:r>
                  <a:rPr lang="en-US" b="0" baseline="0"/>
                  <a:t> of Rainfall</a:t>
                </a:r>
                <a:r>
                  <a:rPr lang="en-US" b="0"/>
                  <a:t> (hours)</a:t>
                </a:r>
              </a:p>
            </c:rich>
          </c:tx>
          <c:overlay val="0"/>
        </c:title>
        <c:numFmt formatCode="General" sourceLinked="1"/>
        <c:majorTickMark val="out"/>
        <c:minorTickMark val="none"/>
        <c:tickLblPos val="nextTo"/>
        <c:txPr>
          <a:bodyPr/>
          <a:lstStyle/>
          <a:p>
            <a:pPr>
              <a:defRPr b="0"/>
            </a:pPr>
            <a:endParaRPr lang="en-US"/>
          </a:p>
        </c:txPr>
        <c:crossAx val="334092048"/>
        <c:crosses val="autoZero"/>
        <c:crossBetween val="midCat"/>
      </c:valAx>
      <c:valAx>
        <c:axId val="334092048"/>
        <c:scaling>
          <c:orientation val="minMax"/>
        </c:scaling>
        <c:delete val="0"/>
        <c:axPos val="l"/>
        <c:majorGridlines/>
        <c:title>
          <c:tx>
            <c:rich>
              <a:bodyPr rot="-5400000" vert="horz"/>
              <a:lstStyle/>
              <a:p>
                <a:pPr>
                  <a:defRPr/>
                </a:pPr>
                <a:r>
                  <a:rPr lang="en-US" b="0" i="1"/>
                  <a:t>Q</a:t>
                </a:r>
                <a:r>
                  <a:rPr lang="en-US" b="0" i="0"/>
                  <a:t>,</a:t>
                </a:r>
                <a:r>
                  <a:rPr lang="en-US" b="0" i="0" baseline="0"/>
                  <a:t> Volumetric Flow Rate </a:t>
                </a:r>
                <a:r>
                  <a:rPr lang="en-US" b="0"/>
                  <a:t>(cfs)</a:t>
                </a:r>
              </a:p>
            </c:rich>
          </c:tx>
          <c:overlay val="0"/>
        </c:title>
        <c:numFmt formatCode="General" sourceLinked="1"/>
        <c:majorTickMark val="out"/>
        <c:minorTickMark val="none"/>
        <c:tickLblPos val="nextTo"/>
        <c:txPr>
          <a:bodyPr/>
          <a:lstStyle/>
          <a:p>
            <a:pPr>
              <a:defRPr b="0"/>
            </a:pPr>
            <a:endParaRPr lang="en-US"/>
          </a:p>
        </c:txPr>
        <c:crossAx val="334086560"/>
        <c:crosses val="autoZero"/>
        <c:crossBetween val="midCat"/>
      </c:valAx>
    </c:plotArea>
    <c:plotVisOnly val="1"/>
    <c:dispBlanksAs val="gap"/>
    <c:showDLblsOverMax val="0"/>
  </c:chart>
  <c:spPr>
    <a:ln>
      <a:noFill/>
    </a:ln>
  </c:spPr>
  <c:txPr>
    <a:bodyPr/>
    <a:lstStyle/>
    <a:p>
      <a:pPr>
        <a:defRPr>
          <a:ln>
            <a:solidFill>
              <a:sysClr val="windowText" lastClr="000000"/>
            </a:solidFill>
          </a:ln>
        </a:defRPr>
      </a:pPr>
      <a:endParaRPr lang="en-US"/>
    </a:p>
  </c:txPr>
  <c:printSettings>
    <c:headerFooter/>
    <c:pageMargins b="0.75000000000000056" l="0.70000000000000051" r="0.70000000000000051" t="0.75000000000000056" header="0.30000000000000027" footer="0.30000000000000027"/>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4</xdr:col>
      <xdr:colOff>1152525</xdr:colOff>
      <xdr:row>0</xdr:row>
      <xdr:rowOff>68407</xdr:rowOff>
    </xdr:from>
    <xdr:to>
      <xdr:col>11</xdr:col>
      <xdr:colOff>552450</xdr:colOff>
      <xdr:row>23</xdr:row>
      <xdr:rowOff>156406</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8</xdr:col>
      <xdr:colOff>66675</xdr:colOff>
      <xdr:row>7</xdr:row>
      <xdr:rowOff>28575</xdr:rowOff>
    </xdr:from>
    <xdr:to>
      <xdr:col>11</xdr:col>
      <xdr:colOff>285750</xdr:colOff>
      <xdr:row>11</xdr:row>
      <xdr:rowOff>76200</xdr:rowOff>
    </xdr:to>
    <xdr:pic>
      <xdr:nvPicPr>
        <xdr:cNvPr id="8" name="Picture 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782300" y="1362075"/>
          <a:ext cx="2143125" cy="838200"/>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122</xdr:row>
      <xdr:rowOff>17369</xdr:rowOff>
    </xdr:from>
    <xdr:to>
      <xdr:col>12</xdr:col>
      <xdr:colOff>342900</xdr:colOff>
      <xdr:row>161</xdr:row>
      <xdr:rowOff>180975</xdr:rowOff>
    </xdr:to>
    <xdr:pic>
      <xdr:nvPicPr>
        <xdr:cNvPr id="3" name="Picture 2" descr="rcrm_012210.png (2040×132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190069"/>
          <a:ext cx="11734800" cy="75931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133350</xdr:colOff>
      <xdr:row>167</xdr:row>
      <xdr:rowOff>9525</xdr:rowOff>
    </xdr:from>
    <xdr:to>
      <xdr:col>6</xdr:col>
      <xdr:colOff>244832</xdr:colOff>
      <xdr:row>217</xdr:row>
      <xdr:rowOff>161925</xdr:rowOff>
    </xdr:to>
    <xdr:pic>
      <xdr:nvPicPr>
        <xdr:cNvPr id="4" name="Picture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3350" y="18754725"/>
          <a:ext cx="7845782" cy="967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xdr:row>
      <xdr:rowOff>0</xdr:rowOff>
    </xdr:from>
    <xdr:to>
      <xdr:col>4</xdr:col>
      <xdr:colOff>22620</xdr:colOff>
      <xdr:row>30</xdr:row>
      <xdr:rowOff>17178</xdr:rowOff>
    </xdr:to>
    <xdr:pic>
      <xdr:nvPicPr>
        <xdr:cNvPr id="7" name="Picture 6"/>
        <xdr:cNvPicPr>
          <a:picLocks noChangeAspect="1"/>
        </xdr:cNvPicPr>
      </xdr:nvPicPr>
      <xdr:blipFill>
        <a:blip xmlns:r="http://schemas.openxmlformats.org/officeDocument/2006/relationships" r:embed="rId3"/>
        <a:stretch>
          <a:fillRect/>
        </a:stretch>
      </xdr:blipFill>
      <xdr:spPr>
        <a:xfrm>
          <a:off x="0" y="952500"/>
          <a:ext cx="6023370" cy="477967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3" Type="http://schemas.openxmlformats.org/officeDocument/2006/relationships/hyperlink" Target="http://156.42.96.39/alert/Rain/Master/6575.pdf" TargetMode="External"/><Relationship Id="rId2" Type="http://schemas.openxmlformats.org/officeDocument/2006/relationships/hyperlink" Target="http://156.42.96.39/alert/Rain/rcrm_012210.png" TargetMode="External"/><Relationship Id="rId1" Type="http://schemas.openxmlformats.org/officeDocument/2006/relationships/hyperlink" Target="http://156.42.96.39/alert/Flow/6583hyd012210.png" TargetMode="External"/><Relationship Id="rId5" Type="http://schemas.openxmlformats.org/officeDocument/2006/relationships/drawing" Target="../drawings/drawing2.xml"/><Relationship Id="rId4" Type="http://schemas.openxmlformats.org/officeDocument/2006/relationships/hyperlink" Target="http://156.42.96.39/alert/Flow/6583hyd012210.p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
  <sheetViews>
    <sheetView workbookViewId="0">
      <selection activeCell="A10" sqref="A10"/>
    </sheetView>
  </sheetViews>
  <sheetFormatPr defaultRowHeight="14.4" x14ac:dyDescent="0.3"/>
  <sheetData>
    <row r="1" spans="1:15" ht="36" customHeight="1" x14ac:dyDescent="0.6">
      <c r="A1" s="98" t="s">
        <v>237</v>
      </c>
      <c r="B1" s="4"/>
      <c r="C1" s="4"/>
      <c r="H1" s="3"/>
      <c r="I1" s="3"/>
      <c r="J1" s="3"/>
      <c r="K1" s="5"/>
      <c r="L1" s="5"/>
    </row>
    <row r="2" spans="1:15" x14ac:dyDescent="0.3">
      <c r="B2" s="4"/>
      <c r="C2" s="4"/>
      <c r="H2" s="3"/>
      <c r="I2" s="3"/>
      <c r="J2" s="3"/>
      <c r="K2" s="5"/>
      <c r="L2" s="5"/>
    </row>
    <row r="3" spans="1:15" x14ac:dyDescent="0.3">
      <c r="B3" s="4"/>
      <c r="C3" s="4"/>
      <c r="H3" s="3"/>
      <c r="I3" s="3"/>
      <c r="J3" s="3"/>
      <c r="K3" s="5"/>
      <c r="L3" s="5"/>
    </row>
    <row r="4" spans="1:15" x14ac:dyDescent="0.3">
      <c r="B4" s="4"/>
      <c r="C4" s="4"/>
      <c r="H4" s="3"/>
      <c r="I4" s="3"/>
      <c r="J4" s="3"/>
      <c r="K4" s="5"/>
      <c r="L4" s="5"/>
    </row>
    <row r="5" spans="1:15" x14ac:dyDescent="0.3">
      <c r="B5" s="4"/>
      <c r="C5" s="4"/>
      <c r="H5" s="3"/>
      <c r="I5" s="3"/>
      <c r="J5" s="3"/>
      <c r="K5" s="5"/>
      <c r="L5" s="5"/>
    </row>
    <row r="6" spans="1:15" x14ac:dyDescent="0.3">
      <c r="B6" s="4"/>
      <c r="C6" s="4"/>
      <c r="H6" s="3"/>
      <c r="I6" s="3"/>
      <c r="J6" s="3"/>
      <c r="K6" s="5"/>
      <c r="L6" s="5"/>
    </row>
    <row r="7" spans="1:15" x14ac:dyDescent="0.3">
      <c r="B7" s="4"/>
      <c r="C7" s="4"/>
      <c r="H7" s="3"/>
      <c r="I7" s="3"/>
      <c r="J7" s="3"/>
      <c r="K7" s="5"/>
      <c r="L7" s="5"/>
    </row>
    <row r="8" spans="1:15" x14ac:dyDescent="0.3">
      <c r="B8" s="4"/>
      <c r="C8" s="4"/>
      <c r="H8" s="3"/>
      <c r="I8" s="3"/>
      <c r="J8" s="3"/>
      <c r="K8" s="5"/>
      <c r="L8" s="5"/>
    </row>
    <row r="9" spans="1:15" x14ac:dyDescent="0.3">
      <c r="A9" s="67"/>
      <c r="B9" s="109"/>
      <c r="C9" s="109"/>
      <c r="D9" s="67"/>
      <c r="E9" s="67"/>
      <c r="F9" s="67"/>
      <c r="G9" s="67"/>
      <c r="H9" s="109"/>
      <c r="I9" s="109"/>
      <c r="J9" s="109"/>
      <c r="K9" s="110"/>
      <c r="L9" s="110"/>
      <c r="M9" s="67"/>
      <c r="N9" s="67"/>
      <c r="O9" s="67"/>
    </row>
    <row r="10" spans="1:15" x14ac:dyDescent="0.3">
      <c r="A10" s="67"/>
      <c r="B10" s="109"/>
      <c r="C10" s="109"/>
      <c r="D10" s="67"/>
      <c r="E10" s="67"/>
      <c r="F10" s="67"/>
      <c r="G10" s="67"/>
      <c r="H10" s="109"/>
      <c r="I10" s="109"/>
      <c r="J10" s="109"/>
      <c r="K10" s="110"/>
      <c r="L10" s="110"/>
      <c r="M10" s="67"/>
      <c r="N10" s="67"/>
      <c r="O10" s="67"/>
    </row>
    <row r="11" spans="1:15" x14ac:dyDescent="0.3">
      <c r="A11" s="67"/>
      <c r="B11" s="67"/>
      <c r="C11" s="67"/>
      <c r="D11" s="67"/>
      <c r="E11" s="67"/>
      <c r="F11" s="67"/>
      <c r="G11" s="67"/>
      <c r="H11" s="67"/>
      <c r="I11" s="67"/>
      <c r="J11" s="67"/>
      <c r="K11" s="67"/>
      <c r="L11" s="67"/>
      <c r="M11" s="67"/>
      <c r="N11" s="67"/>
      <c r="O11" s="67"/>
    </row>
    <row r="12" spans="1:15" x14ac:dyDescent="0.3">
      <c r="A12" s="111"/>
      <c r="B12" s="67"/>
      <c r="C12" s="67"/>
      <c r="D12" s="67"/>
      <c r="E12" s="67"/>
      <c r="F12" s="67"/>
      <c r="G12" s="67"/>
      <c r="H12" s="67"/>
      <c r="I12" s="67"/>
      <c r="J12" s="67"/>
      <c r="K12" s="67"/>
      <c r="L12" s="67"/>
      <c r="M12" s="67"/>
      <c r="N12" s="67"/>
      <c r="O12" s="67"/>
    </row>
    <row r="13" spans="1:15" x14ac:dyDescent="0.3">
      <c r="A13" s="33"/>
      <c r="B13" s="67"/>
      <c r="C13" s="67"/>
      <c r="D13" s="67"/>
      <c r="E13" s="67"/>
      <c r="F13" s="67"/>
      <c r="G13" s="67"/>
      <c r="H13" s="67"/>
      <c r="I13" s="67"/>
      <c r="J13" s="67"/>
      <c r="K13" s="67"/>
      <c r="L13" s="67"/>
      <c r="M13" s="67"/>
      <c r="N13" s="67"/>
      <c r="O13" s="67"/>
    </row>
    <row r="14" spans="1:15" x14ac:dyDescent="0.3">
      <c r="A14" s="33"/>
      <c r="B14" s="67"/>
      <c r="C14" s="67"/>
      <c r="D14" s="67"/>
      <c r="E14" s="67"/>
      <c r="F14" s="67"/>
      <c r="G14" s="67"/>
      <c r="H14" s="67"/>
      <c r="I14" s="67"/>
      <c r="J14" s="67"/>
      <c r="K14" s="67"/>
      <c r="L14" s="67"/>
      <c r="M14" s="67"/>
      <c r="N14" s="67"/>
      <c r="O14" s="67"/>
    </row>
    <row r="15" spans="1:15" x14ac:dyDescent="0.3">
      <c r="A15" s="33"/>
      <c r="B15" s="67"/>
      <c r="C15" s="67"/>
      <c r="D15" s="67"/>
      <c r="E15" s="67"/>
      <c r="F15" s="67"/>
      <c r="G15" s="67"/>
      <c r="H15" s="67"/>
      <c r="I15" s="67"/>
      <c r="J15" s="67"/>
      <c r="K15" s="67"/>
      <c r="L15" s="67"/>
      <c r="M15" s="67"/>
      <c r="N15" s="67"/>
      <c r="O15" s="67"/>
    </row>
    <row r="16" spans="1:15" x14ac:dyDescent="0.3">
      <c r="A16" s="107"/>
      <c r="B16" s="67"/>
      <c r="C16" s="67"/>
      <c r="D16" s="67"/>
      <c r="E16" s="67"/>
      <c r="F16" s="67"/>
      <c r="G16" s="67"/>
      <c r="H16" s="67"/>
      <c r="I16" s="67"/>
      <c r="J16" s="67"/>
      <c r="K16" s="67"/>
      <c r="L16" s="67"/>
      <c r="M16" s="67"/>
      <c r="N16" s="67"/>
      <c r="O16" s="67"/>
    </row>
    <row r="17" spans="1:15" s="74" customFormat="1" x14ac:dyDescent="0.3">
      <c r="A17" s="108"/>
      <c r="B17" s="112"/>
      <c r="C17" s="112"/>
      <c r="D17" s="112"/>
      <c r="E17" s="112"/>
      <c r="F17" s="112"/>
      <c r="G17" s="112"/>
      <c r="H17" s="112"/>
      <c r="I17" s="112"/>
      <c r="J17" s="112"/>
      <c r="K17" s="112"/>
      <c r="L17" s="112"/>
      <c r="M17" s="112"/>
      <c r="N17" s="112"/>
      <c r="O17" s="112"/>
    </row>
    <row r="18" spans="1:15" x14ac:dyDescent="0.3">
      <c r="A18" s="107"/>
      <c r="B18" s="67"/>
      <c r="C18" s="67"/>
      <c r="D18" s="67"/>
      <c r="E18" s="67"/>
      <c r="F18" s="67"/>
      <c r="G18" s="67"/>
      <c r="H18" s="67"/>
      <c r="I18" s="67"/>
      <c r="J18" s="67"/>
      <c r="K18" s="67"/>
      <c r="L18" s="67"/>
      <c r="M18" s="67"/>
      <c r="N18" s="67"/>
      <c r="O18" s="67"/>
    </row>
    <row r="19" spans="1:15" x14ac:dyDescent="0.3">
      <c r="A19" s="107"/>
      <c r="B19" s="67"/>
      <c r="C19" s="67"/>
      <c r="D19" s="67"/>
      <c r="E19" s="67"/>
      <c r="F19" s="67"/>
      <c r="G19" s="67"/>
      <c r="H19" s="67"/>
      <c r="I19" s="67"/>
      <c r="J19" s="67"/>
      <c r="K19" s="67"/>
      <c r="L19" s="67"/>
      <c r="M19" s="67"/>
      <c r="N19" s="67"/>
      <c r="O19" s="67"/>
    </row>
    <row r="20" spans="1:15" x14ac:dyDescent="0.3">
      <c r="A20" s="107"/>
      <c r="B20" s="67"/>
      <c r="C20" s="67"/>
      <c r="D20" s="67"/>
      <c r="E20" s="67"/>
      <c r="F20" s="67"/>
      <c r="G20" s="67"/>
      <c r="H20" s="67"/>
      <c r="I20" s="67"/>
      <c r="J20" s="67"/>
      <c r="K20" s="67"/>
      <c r="L20" s="67"/>
      <c r="M20" s="67"/>
      <c r="N20" s="67"/>
      <c r="O20" s="67"/>
    </row>
    <row r="21" spans="1:15" x14ac:dyDescent="0.3">
      <c r="A21" s="107"/>
      <c r="B21" s="67"/>
      <c r="C21" s="67"/>
      <c r="D21" s="67"/>
      <c r="E21" s="67"/>
      <c r="F21" s="67"/>
      <c r="G21" s="67"/>
      <c r="H21" s="67"/>
      <c r="I21" s="67"/>
      <c r="J21" s="67"/>
      <c r="K21" s="67"/>
      <c r="L21" s="67"/>
      <c r="M21" s="67"/>
      <c r="N21" s="67"/>
      <c r="O21" s="67"/>
    </row>
    <row r="22" spans="1:15" x14ac:dyDescent="0.3">
      <c r="A22" s="67"/>
      <c r="B22" s="67"/>
      <c r="C22" s="67"/>
      <c r="D22" s="67"/>
      <c r="E22" s="67"/>
      <c r="F22" s="67"/>
      <c r="G22" s="67"/>
      <c r="H22" s="67"/>
      <c r="I22" s="67"/>
      <c r="J22" s="67"/>
      <c r="K22" s="67"/>
      <c r="L22" s="67"/>
      <c r="M22" s="67"/>
      <c r="N22" s="67"/>
      <c r="O22" s="67"/>
    </row>
    <row r="23" spans="1:15" x14ac:dyDescent="0.3">
      <c r="A23" s="67"/>
      <c r="B23" s="67"/>
      <c r="C23" s="67"/>
      <c r="D23" s="67"/>
      <c r="E23" s="67"/>
      <c r="F23" s="67"/>
      <c r="G23" s="67"/>
      <c r="H23" s="67"/>
      <c r="I23" s="67"/>
      <c r="J23" s="67"/>
      <c r="K23" s="67"/>
      <c r="L23" s="67"/>
      <c r="M23" s="67"/>
      <c r="N23" s="67"/>
      <c r="O23" s="67"/>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C102"/>
  <sheetViews>
    <sheetView topLeftCell="A25" zoomScaleNormal="100" workbookViewId="0">
      <selection activeCell="C12" sqref="C12"/>
    </sheetView>
  </sheetViews>
  <sheetFormatPr defaultRowHeight="14.4" x14ac:dyDescent="0.3"/>
  <cols>
    <col min="1" max="1" width="45.109375" customWidth="1"/>
    <col min="2" max="2" width="9.109375" style="4"/>
    <col min="3" max="3" width="11.88671875" style="4" customWidth="1"/>
    <col min="4" max="4" width="24.109375" customWidth="1"/>
    <col min="5" max="5" width="22.44140625" customWidth="1"/>
    <col min="6" max="6" width="20" customWidth="1"/>
    <col min="7" max="7" width="17.6640625" customWidth="1"/>
    <col min="8" max="8" width="10.33203125" style="3" customWidth="1"/>
    <col min="9" max="9" width="8.6640625" style="3" customWidth="1"/>
    <col min="10" max="10" width="9.109375" style="3"/>
    <col min="11" max="11" width="11" style="5" customWidth="1"/>
    <col min="12" max="12" width="9" style="5" customWidth="1"/>
    <col min="21" max="21" width="11.6640625" customWidth="1"/>
    <col min="23" max="23" width="12.109375" customWidth="1"/>
    <col min="24" max="24" width="11.109375" customWidth="1"/>
    <col min="25" max="25" width="12" customWidth="1"/>
    <col min="26" max="26" width="11.109375" customWidth="1"/>
  </cols>
  <sheetData>
    <row r="3" spans="1:29" x14ac:dyDescent="0.3">
      <c r="A3" s="9"/>
      <c r="C3" s="12" t="s">
        <v>74</v>
      </c>
      <c r="D3" t="s">
        <v>79</v>
      </c>
    </row>
    <row r="4" spans="1:29" x14ac:dyDescent="0.3">
      <c r="C4" s="23" t="s">
        <v>76</v>
      </c>
      <c r="D4" t="s">
        <v>75</v>
      </c>
      <c r="O4" s="13"/>
      <c r="P4" s="13"/>
      <c r="Q4" s="13"/>
      <c r="R4" s="13"/>
      <c r="S4" s="13"/>
      <c r="T4" s="13"/>
      <c r="U4" s="13"/>
      <c r="V4" s="13"/>
      <c r="W4" s="13"/>
      <c r="X4" s="13"/>
      <c r="Y4" s="13"/>
      <c r="Z4" s="13"/>
      <c r="AA4" s="13"/>
      <c r="AB4" s="13"/>
      <c r="AC4" s="13"/>
    </row>
    <row r="5" spans="1:29" x14ac:dyDescent="0.3">
      <c r="C5" s="24" t="s">
        <v>77</v>
      </c>
      <c r="D5" t="s">
        <v>198</v>
      </c>
      <c r="O5" s="13"/>
      <c r="P5" s="13"/>
      <c r="Q5" s="13"/>
      <c r="R5" s="13"/>
      <c r="S5" s="13"/>
      <c r="T5" s="13"/>
      <c r="U5" s="13"/>
      <c r="V5" s="13"/>
      <c r="W5" s="13"/>
      <c r="X5" s="13"/>
      <c r="Y5" s="13"/>
      <c r="Z5" s="13"/>
      <c r="AA5" s="13"/>
      <c r="AB5" s="13"/>
      <c r="AC5" s="13"/>
    </row>
    <row r="6" spans="1:29" x14ac:dyDescent="0.3">
      <c r="O6" s="13"/>
      <c r="P6" s="13"/>
      <c r="Q6" s="13"/>
      <c r="R6" s="13"/>
      <c r="S6" s="13"/>
      <c r="T6" s="13"/>
      <c r="U6" s="13"/>
      <c r="V6" s="13"/>
      <c r="W6" s="13"/>
      <c r="X6" s="13"/>
      <c r="Y6" s="13"/>
      <c r="Z6" s="13"/>
      <c r="AA6" s="13"/>
      <c r="AB6" s="13"/>
      <c r="AC6" s="13"/>
    </row>
    <row r="7" spans="1:29" x14ac:dyDescent="0.3">
      <c r="A7" s="46" t="s">
        <v>71</v>
      </c>
      <c r="B7" s="47" t="s">
        <v>72</v>
      </c>
      <c r="C7" s="47" t="s">
        <v>73</v>
      </c>
      <c r="D7" s="47" t="s">
        <v>78</v>
      </c>
      <c r="E7" s="8"/>
      <c r="F7" s="33"/>
      <c r="G7" s="33" t="s">
        <v>145</v>
      </c>
      <c r="H7" s="33" t="s">
        <v>58</v>
      </c>
      <c r="O7" s="13"/>
      <c r="P7" s="13"/>
      <c r="Q7" s="13"/>
      <c r="R7" s="13"/>
      <c r="S7" s="13"/>
      <c r="T7" s="13"/>
      <c r="U7" s="13"/>
      <c r="V7" s="13"/>
      <c r="W7" s="13"/>
      <c r="X7" s="13"/>
      <c r="Y7" s="13"/>
      <c r="Z7" s="13"/>
      <c r="AA7" s="13"/>
      <c r="AB7" s="13"/>
      <c r="AC7" s="11"/>
    </row>
    <row r="8" spans="1:29" x14ac:dyDescent="0.3">
      <c r="A8" s="26"/>
      <c r="B8" s="8"/>
      <c r="C8" s="8"/>
      <c r="D8" s="8"/>
      <c r="E8" s="8"/>
      <c r="F8" s="33" t="s">
        <v>139</v>
      </c>
      <c r="G8" s="33">
        <v>0</v>
      </c>
      <c r="H8" s="33">
        <v>0</v>
      </c>
      <c r="O8" s="13"/>
      <c r="P8" s="13"/>
      <c r="Q8" s="13"/>
      <c r="R8" s="13"/>
      <c r="S8" s="13"/>
      <c r="T8" s="13"/>
      <c r="U8" s="13"/>
      <c r="V8" s="13"/>
      <c r="W8" s="13"/>
      <c r="X8" s="13"/>
      <c r="Y8" s="13"/>
      <c r="Z8" s="13"/>
      <c r="AA8" s="13"/>
      <c r="AB8" s="13"/>
      <c r="AC8" s="11"/>
    </row>
    <row r="9" spans="1:29" x14ac:dyDescent="0.3">
      <c r="A9" s="37" t="s">
        <v>91</v>
      </c>
      <c r="B9" s="29"/>
      <c r="C9" s="36"/>
      <c r="D9" s="33"/>
      <c r="E9" s="28"/>
      <c r="F9" s="33" t="s">
        <v>140</v>
      </c>
      <c r="G9" s="68">
        <f>C29</f>
        <v>58.100034358342675</v>
      </c>
      <c r="H9" s="68">
        <f>MODEL!C31</f>
        <v>1110.0319999999999</v>
      </c>
      <c r="O9" s="13"/>
      <c r="P9" s="18"/>
      <c r="Q9" s="53"/>
      <c r="R9" s="13"/>
      <c r="S9" s="18"/>
      <c r="T9" s="11"/>
      <c r="U9" s="18"/>
      <c r="V9" s="18"/>
      <c r="W9" s="13"/>
      <c r="X9" s="13"/>
      <c r="Y9" s="18"/>
      <c r="Z9" s="13"/>
      <c r="AA9" s="18"/>
      <c r="AB9" s="11"/>
      <c r="AC9" s="11"/>
    </row>
    <row r="10" spans="1:29" x14ac:dyDescent="0.3">
      <c r="A10" s="32" t="s">
        <v>100</v>
      </c>
      <c r="B10" s="51" t="s">
        <v>68</v>
      </c>
      <c r="C10" s="41">
        <v>5.0000000000000001E-3</v>
      </c>
      <c r="D10" s="32" t="s">
        <v>85</v>
      </c>
      <c r="E10" s="28"/>
      <c r="F10" s="33" t="s">
        <v>141</v>
      </c>
      <c r="G10" s="68">
        <f>(1+C32)*C29</f>
        <v>155.12709173677493</v>
      </c>
      <c r="H10" s="33">
        <v>0</v>
      </c>
      <c r="O10" s="13"/>
      <c r="P10" s="13"/>
      <c r="Q10" s="13"/>
      <c r="R10" s="13"/>
      <c r="S10" s="13"/>
      <c r="T10" s="13"/>
      <c r="U10" s="13"/>
      <c r="V10" s="18"/>
      <c r="W10" s="11"/>
      <c r="X10" s="13"/>
      <c r="Y10" s="13"/>
      <c r="Z10" s="13"/>
      <c r="AA10" s="13"/>
      <c r="AB10" s="13"/>
      <c r="AC10" s="11"/>
    </row>
    <row r="11" spans="1:29" ht="16.2" x14ac:dyDescent="0.3">
      <c r="A11" s="32" t="s">
        <v>98</v>
      </c>
      <c r="B11" s="51" t="s">
        <v>67</v>
      </c>
      <c r="C11" s="41">
        <v>10</v>
      </c>
      <c r="D11" s="32" t="s">
        <v>81</v>
      </c>
      <c r="E11" s="28"/>
      <c r="F11" s="33" t="s">
        <v>121</v>
      </c>
      <c r="G11" s="33">
        <v>0</v>
      </c>
      <c r="H11" s="33">
        <v>6700</v>
      </c>
      <c r="O11" s="13"/>
      <c r="P11" s="13"/>
      <c r="Q11" s="13"/>
      <c r="R11" s="54"/>
      <c r="S11" s="13"/>
      <c r="T11" s="13"/>
      <c r="U11" s="13"/>
      <c r="V11" s="18"/>
      <c r="W11" s="11"/>
      <c r="X11" s="13"/>
      <c r="Y11" s="13"/>
      <c r="Z11" s="13"/>
      <c r="AA11" s="13"/>
      <c r="AB11" s="13"/>
      <c r="AC11" s="11"/>
    </row>
    <row r="12" spans="1:29" ht="16.2" x14ac:dyDescent="0.3">
      <c r="A12" s="32" t="s">
        <v>95</v>
      </c>
      <c r="B12" s="51" t="s">
        <v>44</v>
      </c>
      <c r="C12" s="41">
        <f>105*640</f>
        <v>67200</v>
      </c>
      <c r="D12" s="33" t="s">
        <v>90</v>
      </c>
      <c r="E12" s="31"/>
      <c r="F12" s="33" t="s">
        <v>122</v>
      </c>
      <c r="G12" s="68">
        <f>G10</f>
        <v>155.12709173677493</v>
      </c>
      <c r="H12" s="33">
        <v>6700</v>
      </c>
      <c r="O12" s="13"/>
      <c r="P12" s="13"/>
      <c r="Q12" s="13"/>
      <c r="R12" s="13"/>
      <c r="S12" s="13"/>
      <c r="T12" s="13"/>
      <c r="U12" s="13"/>
      <c r="V12" s="13"/>
      <c r="W12" s="13"/>
      <c r="X12" s="13"/>
      <c r="Y12" s="13"/>
      <c r="Z12" s="13"/>
      <c r="AA12" s="13"/>
      <c r="AB12" s="13"/>
      <c r="AC12" s="11"/>
    </row>
    <row r="13" spans="1:29" ht="15.6" x14ac:dyDescent="0.35">
      <c r="A13" s="32" t="s">
        <v>118</v>
      </c>
      <c r="B13" s="51" t="s">
        <v>119</v>
      </c>
      <c r="C13" s="41">
        <v>6700</v>
      </c>
      <c r="D13" s="33" t="s">
        <v>80</v>
      </c>
      <c r="E13" s="28"/>
      <c r="F13" s="33" t="s">
        <v>138</v>
      </c>
      <c r="G13">
        <v>0</v>
      </c>
      <c r="H13" s="3">
        <v>0</v>
      </c>
      <c r="O13" s="13"/>
      <c r="P13" s="13"/>
      <c r="Q13" s="13"/>
      <c r="R13" s="13"/>
      <c r="S13" s="13"/>
      <c r="T13" s="13"/>
      <c r="U13" s="13"/>
      <c r="V13" s="13"/>
      <c r="W13" s="13"/>
      <c r="X13" s="13"/>
      <c r="Y13" s="13"/>
      <c r="Z13" s="13"/>
      <c r="AA13" s="13"/>
      <c r="AB13" s="13"/>
      <c r="AC13" s="11"/>
    </row>
    <row r="14" spans="1:29" x14ac:dyDescent="0.3">
      <c r="A14" s="32"/>
      <c r="B14" s="52"/>
      <c r="C14" s="43"/>
      <c r="D14" s="33"/>
      <c r="E14" s="28"/>
      <c r="F14" s="33" t="s">
        <v>142</v>
      </c>
      <c r="G14">
        <v>0</v>
      </c>
      <c r="H14" s="88">
        <f>C25</f>
        <v>4070.1173333333331</v>
      </c>
      <c r="O14" s="13"/>
      <c r="P14" s="13"/>
      <c r="Q14" s="13"/>
      <c r="R14" s="13"/>
      <c r="S14" s="13"/>
      <c r="T14" s="13"/>
      <c r="U14" s="13"/>
      <c r="V14" s="13"/>
      <c r="W14" s="13"/>
      <c r="X14" s="13"/>
      <c r="Y14" s="13"/>
      <c r="Z14" s="13"/>
      <c r="AA14" s="13"/>
      <c r="AB14" s="13"/>
      <c r="AC14" s="13"/>
    </row>
    <row r="15" spans="1:29" x14ac:dyDescent="0.3">
      <c r="A15" s="37" t="s">
        <v>97</v>
      </c>
      <c r="B15" s="52"/>
      <c r="C15" s="43"/>
      <c r="D15" s="33"/>
      <c r="E15" s="28"/>
      <c r="F15" s="33" t="s">
        <v>143</v>
      </c>
      <c r="G15">
        <f>C23</f>
        <v>24</v>
      </c>
      <c r="H15" s="88">
        <f>C25</f>
        <v>4070.1173333333331</v>
      </c>
      <c r="O15" s="13"/>
      <c r="P15" s="13"/>
      <c r="Q15" s="13"/>
      <c r="R15" s="13"/>
      <c r="S15" s="13"/>
      <c r="T15" s="13"/>
      <c r="U15" s="13"/>
      <c r="V15" s="13"/>
      <c r="W15" s="13"/>
      <c r="X15" s="13"/>
      <c r="Y15" s="13"/>
      <c r="Z15" s="13"/>
      <c r="AA15" s="13"/>
      <c r="AB15" s="13"/>
      <c r="AC15" s="13"/>
    </row>
    <row r="16" spans="1:29" ht="16.2" x14ac:dyDescent="0.3">
      <c r="A16" s="32" t="s">
        <v>105</v>
      </c>
      <c r="B16" s="51" t="s">
        <v>45</v>
      </c>
      <c r="C16" s="42">
        <v>0.27500000000000002</v>
      </c>
      <c r="D16" s="33" t="s">
        <v>69</v>
      </c>
      <c r="E16" s="28"/>
      <c r="F16" s="33" t="s">
        <v>144</v>
      </c>
      <c r="G16">
        <f>C23</f>
        <v>24</v>
      </c>
      <c r="H16" s="3">
        <v>0</v>
      </c>
      <c r="O16" s="13"/>
      <c r="P16" s="13"/>
      <c r="Q16" s="13"/>
      <c r="R16" s="13"/>
      <c r="S16" s="13"/>
      <c r="T16" s="13"/>
      <c r="U16" s="13"/>
      <c r="V16" s="13"/>
      <c r="W16" s="13"/>
      <c r="X16" s="13"/>
      <c r="Y16" s="13"/>
      <c r="Z16" s="13"/>
      <c r="AA16" s="13"/>
      <c r="AB16" s="13"/>
      <c r="AC16" s="13"/>
    </row>
    <row r="17" spans="1:29" ht="16.2" x14ac:dyDescent="0.3">
      <c r="A17" s="32" t="s">
        <v>114</v>
      </c>
      <c r="B17" s="51" t="s">
        <v>48</v>
      </c>
      <c r="C17" s="35">
        <v>0.84799999999999998</v>
      </c>
      <c r="D17" s="32" t="s">
        <v>69</v>
      </c>
      <c r="E17" s="28"/>
      <c r="O17" s="13"/>
      <c r="P17" s="13"/>
      <c r="Q17" s="13"/>
      <c r="R17" s="13"/>
      <c r="S17" s="13"/>
      <c r="T17" s="13"/>
      <c r="U17" s="13"/>
      <c r="V17" s="13"/>
      <c r="W17" s="13"/>
      <c r="X17" s="13"/>
      <c r="Y17" s="13"/>
      <c r="Z17" s="13"/>
      <c r="AA17" s="13"/>
      <c r="AB17" s="13"/>
      <c r="AC17" s="13"/>
    </row>
    <row r="18" spans="1:29" ht="15.6" x14ac:dyDescent="0.35">
      <c r="A18" s="32" t="s">
        <v>112</v>
      </c>
      <c r="B18" s="51" t="s">
        <v>51</v>
      </c>
      <c r="C18" s="50">
        <v>-1.375E-2</v>
      </c>
      <c r="D18" s="32"/>
      <c r="E18" s="28"/>
      <c r="O18" s="13"/>
      <c r="P18" s="13"/>
      <c r="Q18" s="13"/>
      <c r="R18" s="13"/>
      <c r="S18" s="13"/>
      <c r="T18" s="13"/>
      <c r="U18" s="13"/>
      <c r="V18" s="13"/>
      <c r="W18" s="13"/>
      <c r="X18" s="13"/>
      <c r="Y18" s="13"/>
      <c r="Z18" s="13"/>
      <c r="AA18" s="13"/>
      <c r="AB18" s="13"/>
      <c r="AC18" s="13"/>
    </row>
    <row r="19" spans="1:29" ht="15.6" x14ac:dyDescent="0.35">
      <c r="A19" s="32" t="s">
        <v>113</v>
      </c>
      <c r="B19" s="51" t="s">
        <v>52</v>
      </c>
      <c r="C19" s="42">
        <v>0.08</v>
      </c>
      <c r="D19" s="32"/>
      <c r="E19" s="28"/>
    </row>
    <row r="20" spans="1:29" ht="16.8" x14ac:dyDescent="0.35">
      <c r="A20" s="32" t="s">
        <v>106</v>
      </c>
      <c r="B20" s="52" t="s">
        <v>108</v>
      </c>
      <c r="C20" s="55">
        <f>$C$18*LOG($C$12)+$C$19</f>
        <v>1.3623672495509914E-2</v>
      </c>
      <c r="D20" s="32"/>
      <c r="E20" s="28"/>
    </row>
    <row r="21" spans="1:29" x14ac:dyDescent="0.3">
      <c r="A21" s="32"/>
      <c r="B21" s="51"/>
      <c r="C21" s="43"/>
      <c r="D21" s="32"/>
      <c r="E21" s="28"/>
    </row>
    <row r="22" spans="1:29" x14ac:dyDescent="0.3">
      <c r="A22" s="37" t="s">
        <v>92</v>
      </c>
      <c r="B22" s="51"/>
      <c r="C22" s="43"/>
      <c r="D22" s="33"/>
    </row>
    <row r="23" spans="1:29" ht="15.6" x14ac:dyDescent="0.35">
      <c r="A23" s="33" t="s">
        <v>89</v>
      </c>
      <c r="B23" s="51" t="s">
        <v>109</v>
      </c>
      <c r="C23" s="41">
        <v>24</v>
      </c>
      <c r="D23" s="32" t="s">
        <v>84</v>
      </c>
    </row>
    <row r="24" spans="1:29" ht="15.6" x14ac:dyDescent="0.35">
      <c r="A24" s="33" t="s">
        <v>103</v>
      </c>
      <c r="B24" s="51" t="s">
        <v>110</v>
      </c>
      <c r="C24" s="41">
        <v>1.7</v>
      </c>
      <c r="D24" s="32" t="s">
        <v>82</v>
      </c>
    </row>
    <row r="25" spans="1:29" ht="15.6" x14ac:dyDescent="0.35">
      <c r="A25" s="33" t="s">
        <v>137</v>
      </c>
      <c r="B25" s="51" t="s">
        <v>203</v>
      </c>
      <c r="C25" s="102">
        <f>C12*43560*C30*(1/12)/60/60</f>
        <v>4070.1173333333331</v>
      </c>
      <c r="D25" s="32" t="s">
        <v>80</v>
      </c>
    </row>
    <row r="26" spans="1:29" ht="15.6" x14ac:dyDescent="0.35">
      <c r="A26" s="33" t="s">
        <v>215</v>
      </c>
      <c r="B26" s="51" t="s">
        <v>216</v>
      </c>
      <c r="C26" s="102">
        <f>C25*60*60*C23/1000000</f>
        <v>351.65813759999998</v>
      </c>
      <c r="D26" s="32" t="s">
        <v>120</v>
      </c>
    </row>
    <row r="27" spans="1:29" x14ac:dyDescent="0.3">
      <c r="A27" s="33"/>
      <c r="B27" s="51"/>
      <c r="C27" s="43"/>
      <c r="D27" s="32"/>
      <c r="E27" s="28"/>
    </row>
    <row r="28" spans="1:29" x14ac:dyDescent="0.3">
      <c r="A28" s="39" t="s">
        <v>93</v>
      </c>
      <c r="B28" s="51"/>
      <c r="C28" s="43"/>
      <c r="D28" s="32"/>
      <c r="H28" s="11"/>
      <c r="I28" s="11"/>
      <c r="J28" s="11"/>
      <c r="K28" s="45"/>
      <c r="L28" s="45"/>
      <c r="M28" s="13"/>
      <c r="N28" s="13"/>
      <c r="O28" s="13"/>
      <c r="P28" s="13"/>
      <c r="Q28" s="13"/>
      <c r="R28" s="13"/>
      <c r="S28" s="13"/>
      <c r="T28" s="13"/>
    </row>
    <row r="29" spans="1:29" ht="16.8" x14ac:dyDescent="0.35">
      <c r="A29" s="32" t="s">
        <v>104</v>
      </c>
      <c r="B29" s="51" t="s">
        <v>111</v>
      </c>
      <c r="C29" s="30">
        <f>(11.4*($C$11^0.5))*($C$20^(0.52))*($C$10^(-0.31))*($C$30^(-0.38))</f>
        <v>58.100034358342675</v>
      </c>
      <c r="D29" s="32" t="s">
        <v>235</v>
      </c>
      <c r="H29" s="11"/>
      <c r="I29" s="11"/>
      <c r="J29" s="11"/>
      <c r="K29" s="45"/>
      <c r="L29" s="45"/>
      <c r="M29" s="13"/>
      <c r="N29" s="13"/>
      <c r="O29" s="13"/>
      <c r="P29" s="13"/>
      <c r="Q29" s="13"/>
      <c r="R29" s="13"/>
      <c r="S29" s="13"/>
      <c r="T29" s="13"/>
    </row>
    <row r="30" spans="1:29" x14ac:dyDescent="0.3">
      <c r="A30" s="32" t="s">
        <v>205</v>
      </c>
      <c r="B30" s="51" t="s">
        <v>57</v>
      </c>
      <c r="C30" s="30">
        <f>C17*C24/C23</f>
        <v>6.0066666666666664E-2</v>
      </c>
      <c r="D30" s="33" t="s">
        <v>83</v>
      </c>
      <c r="H30" s="11"/>
      <c r="I30" s="11"/>
      <c r="J30" s="11"/>
      <c r="K30" s="45"/>
      <c r="L30" s="45"/>
      <c r="M30" s="13"/>
      <c r="N30" s="13"/>
      <c r="O30" s="13"/>
      <c r="P30" s="13"/>
      <c r="Q30" s="13"/>
      <c r="R30" s="13"/>
      <c r="S30" s="13"/>
      <c r="T30" s="13"/>
    </row>
    <row r="31" spans="1:29" ht="16.8" x14ac:dyDescent="0.35">
      <c r="A31" s="32" t="s">
        <v>88</v>
      </c>
      <c r="B31" s="51" t="s">
        <v>204</v>
      </c>
      <c r="C31" s="44">
        <f>(C16*C30*C12)</f>
        <v>1110.0319999999999</v>
      </c>
      <c r="D31" s="32" t="s">
        <v>80</v>
      </c>
      <c r="H31" s="11"/>
      <c r="I31" s="11"/>
      <c r="J31" s="11"/>
      <c r="K31" s="45"/>
      <c r="L31" s="45"/>
      <c r="M31" s="13"/>
      <c r="N31" s="13"/>
      <c r="O31" s="13"/>
      <c r="P31" s="13"/>
      <c r="Q31" s="13"/>
      <c r="R31" s="13"/>
      <c r="S31" s="13"/>
      <c r="T31" s="13"/>
    </row>
    <row r="32" spans="1:29" ht="16.8" x14ac:dyDescent="0.35">
      <c r="A32" s="32" t="s">
        <v>116</v>
      </c>
      <c r="B32" s="52" t="s">
        <v>135</v>
      </c>
      <c r="C32" s="66">
        <v>1.67</v>
      </c>
      <c r="D32" s="33" t="s">
        <v>131</v>
      </c>
      <c r="H32" s="11"/>
      <c r="I32" s="11"/>
      <c r="J32" s="11"/>
      <c r="K32" s="45"/>
      <c r="L32" s="45"/>
      <c r="M32" s="13"/>
      <c r="N32" s="13"/>
      <c r="O32" s="13"/>
      <c r="P32" s="13"/>
      <c r="Q32" s="13"/>
      <c r="R32" s="13"/>
      <c r="S32" s="13"/>
      <c r="T32" s="13"/>
      <c r="U32" s="13"/>
      <c r="Y32" s="11"/>
      <c r="Z32" s="11"/>
      <c r="AA32" s="20"/>
    </row>
    <row r="33" spans="1:28" ht="15.6" x14ac:dyDescent="0.35">
      <c r="A33" s="32" t="s">
        <v>117</v>
      </c>
      <c r="B33" s="52" t="s">
        <v>217</v>
      </c>
      <c r="C33" s="44">
        <f>0.5*(1+C32)*C31*60*60*C29/1000000</f>
        <v>309.95286461056037</v>
      </c>
      <c r="D33" s="33" t="s">
        <v>120</v>
      </c>
      <c r="H33" s="11"/>
      <c r="I33" s="19"/>
      <c r="J33" s="69"/>
      <c r="K33" s="69"/>
      <c r="L33" s="69"/>
      <c r="M33" s="69"/>
      <c r="N33" s="69"/>
      <c r="O33" s="69"/>
      <c r="P33" s="69"/>
      <c r="Q33" s="69"/>
      <c r="R33" s="69"/>
      <c r="S33" s="69"/>
      <c r="T33" s="13"/>
      <c r="U33" s="13"/>
      <c r="Y33" s="13"/>
      <c r="Z33" s="62"/>
      <c r="AB33" s="20"/>
    </row>
    <row r="34" spans="1:28" x14ac:dyDescent="0.3">
      <c r="A34" s="32"/>
      <c r="B34" s="52"/>
      <c r="C34" s="65"/>
      <c r="D34" s="33"/>
      <c r="H34" s="11"/>
      <c r="I34" s="19"/>
      <c r="J34" s="69"/>
      <c r="K34" s="69"/>
      <c r="L34" s="69"/>
      <c r="M34" s="69"/>
      <c r="N34" s="69"/>
      <c r="O34" s="69"/>
      <c r="P34" s="69"/>
      <c r="Q34" s="69"/>
      <c r="R34" s="69"/>
      <c r="S34" s="69"/>
      <c r="T34" s="13"/>
      <c r="U34" s="13"/>
      <c r="Y34" s="13"/>
      <c r="Z34" s="62"/>
      <c r="AB34" s="20"/>
    </row>
    <row r="35" spans="1:28" x14ac:dyDescent="0.3">
      <c r="A35" s="37" t="s">
        <v>201</v>
      </c>
      <c r="B35" s="52"/>
      <c r="C35" s="65"/>
      <c r="D35" s="33"/>
      <c r="H35" s="11"/>
      <c r="I35" s="19"/>
      <c r="J35" s="69"/>
      <c r="K35" s="69"/>
      <c r="L35" s="69"/>
      <c r="M35" s="69"/>
      <c r="N35" s="69"/>
      <c r="O35" s="69"/>
      <c r="P35" s="69"/>
      <c r="Q35" s="69"/>
      <c r="R35" s="69"/>
      <c r="S35" s="69"/>
      <c r="T35" s="13"/>
      <c r="U35" s="13"/>
      <c r="Y35" s="13"/>
      <c r="Z35" s="62"/>
      <c r="AB35" s="20"/>
    </row>
    <row r="36" spans="1:28" ht="15.6" x14ac:dyDescent="0.35">
      <c r="A36" s="32" t="s">
        <v>199</v>
      </c>
      <c r="B36" s="51" t="s">
        <v>236</v>
      </c>
      <c r="C36" s="40"/>
      <c r="D36" s="32" t="s">
        <v>80</v>
      </c>
      <c r="H36" s="11"/>
      <c r="I36" s="11"/>
      <c r="J36" s="70"/>
      <c r="K36" s="70"/>
      <c r="L36" s="70"/>
      <c r="M36" s="70"/>
      <c r="N36" s="70"/>
      <c r="O36" s="70"/>
      <c r="P36" s="70"/>
      <c r="Q36" s="70"/>
      <c r="R36" s="70"/>
      <c r="S36" s="70"/>
      <c r="T36" s="13"/>
      <c r="U36" s="13"/>
      <c r="Y36" s="13"/>
      <c r="Z36" s="62"/>
    </row>
    <row r="37" spans="1:28" ht="15.6" x14ac:dyDescent="0.35">
      <c r="A37" s="32" t="s">
        <v>202</v>
      </c>
      <c r="B37" s="51" t="s">
        <v>200</v>
      </c>
      <c r="C37" s="40"/>
      <c r="D37" s="32" t="s">
        <v>235</v>
      </c>
      <c r="H37" s="11"/>
      <c r="I37" s="11"/>
      <c r="J37" s="70"/>
      <c r="K37" s="70"/>
      <c r="L37" s="70"/>
      <c r="M37" s="70"/>
      <c r="N37" s="70"/>
      <c r="O37" s="70"/>
      <c r="P37" s="70"/>
      <c r="Q37" s="70"/>
      <c r="R37" s="70"/>
      <c r="S37" s="70"/>
      <c r="T37" s="13"/>
      <c r="U37" s="13"/>
      <c r="Y37" s="13"/>
      <c r="Z37" s="62"/>
    </row>
    <row r="38" spans="1:28" x14ac:dyDescent="0.3">
      <c r="A38" s="37"/>
      <c r="B38" s="52"/>
      <c r="C38" s="65"/>
      <c r="D38" s="33"/>
      <c r="H38" s="11"/>
      <c r="I38" s="11"/>
      <c r="J38" s="69"/>
      <c r="K38" s="69"/>
      <c r="L38" s="70"/>
      <c r="M38" s="70"/>
      <c r="N38" s="70"/>
      <c r="O38" s="70"/>
      <c r="P38" s="70"/>
      <c r="Q38" s="70"/>
      <c r="R38" s="70"/>
      <c r="S38" s="70"/>
      <c r="T38" s="13"/>
      <c r="U38" s="13"/>
      <c r="Y38" s="13"/>
      <c r="Z38" s="62"/>
    </row>
    <row r="39" spans="1:28" x14ac:dyDescent="0.3">
      <c r="A39" s="25" t="s">
        <v>96</v>
      </c>
      <c r="B39" s="52"/>
      <c r="C39" s="65"/>
      <c r="D39" s="33"/>
      <c r="H39" s="11"/>
      <c r="I39" s="11"/>
      <c r="J39" s="11"/>
      <c r="K39" s="13"/>
      <c r="L39" s="61"/>
      <c r="M39" s="11"/>
      <c r="N39" s="61"/>
      <c r="O39" s="11"/>
      <c r="P39" s="61"/>
      <c r="Q39" s="11"/>
      <c r="R39" s="61"/>
      <c r="S39" s="11"/>
      <c r="T39" s="13"/>
      <c r="U39" s="13"/>
      <c r="Y39" s="13"/>
      <c r="Z39" s="62"/>
    </row>
    <row r="40" spans="1:28" ht="15.6" x14ac:dyDescent="0.35">
      <c r="A40" s="33" t="s">
        <v>86</v>
      </c>
      <c r="B40" s="52"/>
      <c r="C40" s="65"/>
      <c r="D40" s="33"/>
      <c r="H40" s="11"/>
      <c r="I40" s="11"/>
      <c r="J40" s="11"/>
      <c r="K40" s="13"/>
      <c r="L40" s="61"/>
      <c r="M40" s="11"/>
      <c r="N40" s="61"/>
      <c r="O40" s="11"/>
      <c r="P40" s="61"/>
      <c r="Q40" s="11"/>
      <c r="R40" s="61"/>
      <c r="S40" s="11"/>
      <c r="T40" s="13"/>
      <c r="U40" s="13"/>
      <c r="Y40" s="13"/>
      <c r="Z40" s="62"/>
    </row>
    <row r="41" spans="1:28" x14ac:dyDescent="0.3">
      <c r="A41" s="34" t="s">
        <v>87</v>
      </c>
      <c r="B41" s="52"/>
      <c r="C41" s="65"/>
      <c r="D41" s="33"/>
      <c r="H41" s="11"/>
      <c r="I41" s="11"/>
      <c r="J41" s="11"/>
      <c r="K41" s="13"/>
      <c r="L41" s="61"/>
      <c r="M41" s="11"/>
      <c r="N41" s="61"/>
      <c r="O41" s="11"/>
      <c r="P41" s="61"/>
      <c r="Q41" s="11"/>
      <c r="R41" s="61"/>
      <c r="S41" s="11"/>
      <c r="T41" s="13"/>
      <c r="U41" s="13"/>
      <c r="Y41" s="13"/>
      <c r="Z41" s="62"/>
    </row>
    <row r="42" spans="1:28" ht="16.8" x14ac:dyDescent="0.35">
      <c r="A42" s="34" t="s">
        <v>133</v>
      </c>
      <c r="B42" s="52"/>
      <c r="C42" s="65"/>
      <c r="D42" s="33"/>
      <c r="H42" s="11"/>
      <c r="I42" s="11"/>
      <c r="J42" s="11"/>
      <c r="K42" s="13"/>
      <c r="L42" s="61"/>
      <c r="M42" s="11"/>
      <c r="N42" s="61"/>
      <c r="O42" s="11"/>
      <c r="P42" s="61"/>
      <c r="Q42" s="11"/>
      <c r="R42" s="61"/>
      <c r="S42" s="11"/>
      <c r="T42" s="13"/>
      <c r="U42" s="13"/>
      <c r="Y42" s="13"/>
      <c r="Z42" s="62"/>
    </row>
    <row r="43" spans="1:28" x14ac:dyDescent="0.3">
      <c r="A43" s="22" t="s">
        <v>134</v>
      </c>
      <c r="B43" s="52"/>
      <c r="C43" s="65"/>
      <c r="D43" s="33"/>
      <c r="H43" s="11"/>
      <c r="I43" s="11"/>
      <c r="J43" s="11"/>
      <c r="K43" s="13"/>
      <c r="L43" s="61"/>
      <c r="M43" s="11"/>
      <c r="N43" s="61"/>
      <c r="O43" s="11"/>
      <c r="P43" s="61"/>
      <c r="Q43" s="11"/>
      <c r="R43" s="61"/>
      <c r="S43" s="11"/>
      <c r="T43" s="13"/>
      <c r="U43" s="18"/>
      <c r="Y43" s="13"/>
      <c r="Z43" s="62"/>
    </row>
    <row r="44" spans="1:28" x14ac:dyDescent="0.3">
      <c r="A44" s="22" t="s">
        <v>99</v>
      </c>
      <c r="B44" s="52"/>
      <c r="C44" s="65"/>
      <c r="D44" s="33"/>
      <c r="H44" s="11"/>
      <c r="I44" s="11"/>
      <c r="J44" s="11"/>
      <c r="K44" s="13"/>
      <c r="L44" s="61"/>
      <c r="M44" s="11"/>
      <c r="N44" s="61"/>
      <c r="O44" s="11"/>
      <c r="P44" s="61"/>
      <c r="Q44" s="11"/>
      <c r="R44" s="61"/>
      <c r="S44" s="11"/>
      <c r="T44" s="13"/>
      <c r="U44" s="18"/>
      <c r="Y44" s="13"/>
      <c r="Z44" s="62"/>
    </row>
    <row r="45" spans="1:28" x14ac:dyDescent="0.3">
      <c r="A45" s="48" t="s">
        <v>101</v>
      </c>
      <c r="B45" s="52"/>
      <c r="C45" s="65"/>
      <c r="D45" s="33"/>
      <c r="H45" s="11"/>
      <c r="I45" s="11"/>
      <c r="J45" s="11"/>
      <c r="K45" s="13"/>
      <c r="L45" s="61"/>
      <c r="M45" s="11"/>
      <c r="N45" s="61"/>
      <c r="O45" s="11"/>
      <c r="P45" s="61"/>
      <c r="Q45" s="11"/>
      <c r="R45" s="61"/>
      <c r="S45" s="11"/>
      <c r="T45" s="13"/>
      <c r="U45" s="18"/>
      <c r="Y45" s="13"/>
      <c r="Z45" s="62"/>
    </row>
    <row r="46" spans="1:28" x14ac:dyDescent="0.3">
      <c r="A46" s="48" t="s">
        <v>102</v>
      </c>
      <c r="B46" s="52"/>
      <c r="C46" s="65"/>
      <c r="D46" s="33"/>
      <c r="H46" s="11"/>
      <c r="I46" s="11"/>
      <c r="J46" s="11"/>
      <c r="K46" s="13"/>
      <c r="L46" s="61"/>
      <c r="M46" s="11"/>
      <c r="N46" s="61"/>
      <c r="O46" s="11"/>
      <c r="P46" s="61"/>
      <c r="Q46" s="11"/>
      <c r="R46" s="61"/>
      <c r="S46" s="11"/>
      <c r="T46" s="13"/>
      <c r="U46" s="18"/>
      <c r="Y46" s="13"/>
      <c r="Z46" s="62"/>
    </row>
    <row r="47" spans="1:28" ht="16.8" x14ac:dyDescent="0.35">
      <c r="A47" s="49" t="s">
        <v>107</v>
      </c>
      <c r="E47" s="6"/>
      <c r="H47" s="11"/>
      <c r="I47" s="11"/>
      <c r="J47" s="11"/>
      <c r="K47" s="13"/>
      <c r="L47" s="61"/>
      <c r="M47" s="11"/>
      <c r="N47" s="61"/>
      <c r="O47" s="11"/>
      <c r="P47" s="61"/>
      <c r="Q47" s="11"/>
      <c r="R47" s="61"/>
      <c r="S47" s="11"/>
      <c r="T47" s="13"/>
      <c r="U47" s="18"/>
      <c r="Y47" s="13"/>
      <c r="Z47" s="62"/>
    </row>
    <row r="48" spans="1:28" x14ac:dyDescent="0.3">
      <c r="A48" s="34" t="s">
        <v>214</v>
      </c>
      <c r="E48" s="10"/>
      <c r="H48" s="11"/>
      <c r="I48" s="11"/>
      <c r="J48" s="11"/>
      <c r="K48" s="13"/>
      <c r="L48" s="61"/>
      <c r="M48" s="11"/>
      <c r="N48" s="61"/>
      <c r="O48" s="11"/>
      <c r="P48" s="61"/>
      <c r="Q48" s="11"/>
      <c r="R48" s="61"/>
      <c r="S48" s="11"/>
      <c r="T48" s="13"/>
      <c r="U48" s="18"/>
      <c r="Y48" s="13"/>
      <c r="Z48" s="62"/>
    </row>
    <row r="49" spans="1:27" x14ac:dyDescent="0.3">
      <c r="A49" s="34" t="s">
        <v>132</v>
      </c>
      <c r="E49" s="14"/>
      <c r="H49" s="11"/>
      <c r="I49" s="11"/>
      <c r="J49" s="11"/>
      <c r="K49" s="13"/>
      <c r="L49" s="61"/>
      <c r="M49" s="11"/>
      <c r="N49" s="61"/>
      <c r="O49" s="11"/>
      <c r="P49" s="61"/>
      <c r="Q49" s="11"/>
      <c r="R49" s="61"/>
      <c r="S49" s="11"/>
      <c r="T49" s="13"/>
      <c r="U49" s="18"/>
      <c r="Y49" s="13"/>
      <c r="Z49" s="62"/>
    </row>
    <row r="50" spans="1:27" x14ac:dyDescent="0.3">
      <c r="A50" t="s">
        <v>115</v>
      </c>
      <c r="E50" s="10"/>
      <c r="H50" s="11"/>
      <c r="I50" s="11"/>
      <c r="J50" s="11"/>
      <c r="K50" s="13"/>
      <c r="L50" s="61"/>
      <c r="M50" s="11"/>
      <c r="N50" s="61"/>
      <c r="O50" s="11"/>
      <c r="P50" s="61"/>
      <c r="Q50" s="11"/>
      <c r="R50" s="61"/>
      <c r="S50" s="11"/>
      <c r="T50" s="13"/>
      <c r="U50" s="18"/>
      <c r="Y50" s="13"/>
      <c r="Z50" s="62"/>
    </row>
    <row r="51" spans="1:27" ht="16.8" x14ac:dyDescent="0.35">
      <c r="A51" s="34" t="s">
        <v>136</v>
      </c>
      <c r="H51" s="11"/>
      <c r="I51" s="11"/>
      <c r="J51" s="11"/>
      <c r="K51" s="13"/>
      <c r="L51" s="61"/>
      <c r="M51" s="11"/>
      <c r="N51" s="61"/>
      <c r="O51" s="11"/>
      <c r="P51" s="61"/>
      <c r="Q51" s="11"/>
      <c r="R51" s="61"/>
      <c r="S51" s="11"/>
      <c r="T51" s="13"/>
      <c r="U51" s="18"/>
      <c r="Y51" s="13"/>
      <c r="Z51" s="62"/>
    </row>
    <row r="52" spans="1:27" x14ac:dyDescent="0.3">
      <c r="B52" s="16"/>
      <c r="C52" s="16"/>
      <c r="H52" s="11"/>
      <c r="I52" s="11"/>
      <c r="J52" s="11"/>
      <c r="K52" s="13"/>
      <c r="L52" s="61"/>
      <c r="M52" s="11"/>
      <c r="N52" s="61"/>
      <c r="O52" s="11"/>
      <c r="P52" s="61"/>
      <c r="Q52" s="11"/>
      <c r="R52" s="61"/>
      <c r="S52" s="11"/>
      <c r="T52" s="13"/>
      <c r="U52" s="18"/>
      <c r="Y52" s="13"/>
      <c r="Z52" s="62"/>
    </row>
    <row r="53" spans="1:27" x14ac:dyDescent="0.3">
      <c r="B53" s="16"/>
      <c r="C53" s="16"/>
      <c r="H53" s="11"/>
      <c r="I53" s="11"/>
      <c r="J53" s="11"/>
      <c r="K53" s="13"/>
      <c r="L53" s="61"/>
      <c r="M53" s="11"/>
      <c r="N53" s="61"/>
      <c r="O53" s="11"/>
      <c r="P53" s="61"/>
      <c r="Q53" s="11"/>
      <c r="R53" s="61"/>
      <c r="S53" s="11"/>
      <c r="T53" s="13"/>
      <c r="U53" s="18"/>
      <c r="Y53" s="13"/>
      <c r="Z53" s="62"/>
    </row>
    <row r="54" spans="1:27" x14ac:dyDescent="0.3">
      <c r="B54" s="16"/>
      <c r="C54" s="16"/>
      <c r="H54" s="11"/>
      <c r="I54" s="11"/>
      <c r="J54" s="11"/>
      <c r="K54" s="13"/>
      <c r="L54" s="61"/>
      <c r="M54" s="11"/>
      <c r="N54" s="61"/>
      <c r="O54" s="11"/>
      <c r="P54" s="61"/>
      <c r="Q54" s="11"/>
      <c r="R54" s="61"/>
      <c r="S54" s="11"/>
      <c r="T54" s="13"/>
      <c r="U54" s="18"/>
      <c r="Y54" s="13"/>
      <c r="Z54" s="62"/>
    </row>
    <row r="55" spans="1:27" x14ac:dyDescent="0.3">
      <c r="B55" s="16"/>
      <c r="C55" s="16"/>
      <c r="H55" s="11"/>
      <c r="I55" s="11"/>
      <c r="J55" s="11"/>
      <c r="K55" s="13"/>
      <c r="L55" s="61"/>
      <c r="M55" s="11"/>
      <c r="N55" s="61"/>
      <c r="O55" s="11"/>
      <c r="P55" s="61"/>
      <c r="Q55" s="11"/>
      <c r="R55" s="61"/>
      <c r="S55" s="11"/>
      <c r="T55" s="13"/>
      <c r="U55" s="18"/>
      <c r="Y55" s="13"/>
      <c r="Z55" s="62"/>
    </row>
    <row r="56" spans="1:27" x14ac:dyDescent="0.3">
      <c r="B56" s="19"/>
      <c r="C56" s="19"/>
      <c r="D56" s="13"/>
      <c r="H56" s="11"/>
      <c r="I56" s="11"/>
      <c r="J56" s="11"/>
      <c r="K56" s="13"/>
      <c r="L56" s="11"/>
      <c r="M56" s="11"/>
      <c r="N56" s="11"/>
      <c r="O56" s="11"/>
      <c r="P56" s="61"/>
      <c r="Q56" s="11"/>
      <c r="R56" s="61"/>
      <c r="S56" s="11"/>
      <c r="T56" s="13"/>
      <c r="U56" s="18"/>
      <c r="Y56" s="13"/>
      <c r="Z56" s="62"/>
    </row>
    <row r="57" spans="1:27" x14ac:dyDescent="0.3">
      <c r="F57" s="15"/>
      <c r="H57" s="11"/>
      <c r="I57" s="11"/>
      <c r="J57" s="11"/>
      <c r="K57" s="45"/>
      <c r="L57" s="45"/>
      <c r="M57" s="13"/>
      <c r="N57" s="13"/>
      <c r="O57" s="13"/>
      <c r="P57" s="13"/>
      <c r="Q57" s="13"/>
      <c r="R57" s="13"/>
      <c r="S57" s="13"/>
      <c r="T57" s="13"/>
      <c r="U57" s="18"/>
      <c r="Y57" s="13"/>
      <c r="Z57" s="62"/>
    </row>
    <row r="58" spans="1:27" x14ac:dyDescent="0.3">
      <c r="F58" s="10"/>
      <c r="G58" s="6"/>
      <c r="H58" s="11"/>
      <c r="I58" s="11"/>
      <c r="J58" s="11"/>
      <c r="K58" s="45"/>
      <c r="L58" s="45"/>
      <c r="M58" s="13"/>
      <c r="N58" s="13"/>
      <c r="O58" s="13"/>
      <c r="P58" s="13"/>
      <c r="Q58" s="13"/>
      <c r="R58" s="13"/>
      <c r="S58" s="13"/>
      <c r="T58" s="13"/>
      <c r="U58" s="18"/>
      <c r="Y58" s="13"/>
      <c r="Z58" s="62"/>
    </row>
    <row r="59" spans="1:27" x14ac:dyDescent="0.3">
      <c r="F59" s="10"/>
      <c r="G59" s="15"/>
      <c r="H59" s="11"/>
      <c r="I59" s="11"/>
      <c r="J59" s="45"/>
      <c r="K59" s="45"/>
      <c r="L59" s="45"/>
      <c r="M59" s="13"/>
      <c r="N59" s="13"/>
      <c r="O59" s="13"/>
      <c r="P59" s="13"/>
      <c r="Q59" s="13"/>
      <c r="R59" s="13"/>
      <c r="S59" s="13"/>
      <c r="T59" s="13"/>
      <c r="U59" s="13"/>
      <c r="V59" s="13"/>
      <c r="W59" s="13"/>
      <c r="X59" s="13"/>
      <c r="Y59" s="13"/>
      <c r="Z59" s="61"/>
    </row>
    <row r="60" spans="1:27" x14ac:dyDescent="0.3">
      <c r="F60" s="10"/>
      <c r="G60" s="10"/>
      <c r="H60" s="63"/>
      <c r="I60" s="11"/>
      <c r="J60" s="45"/>
      <c r="K60" s="64"/>
      <c r="L60" s="64"/>
      <c r="M60" s="64"/>
      <c r="N60" s="64"/>
      <c r="O60" s="64"/>
      <c r="P60" s="13"/>
      <c r="Q60" s="13"/>
      <c r="R60" s="13"/>
      <c r="S60" s="13"/>
      <c r="T60" s="13"/>
      <c r="V60" s="13"/>
      <c r="W60" s="13"/>
      <c r="X60" s="13"/>
      <c r="Y60" s="13"/>
      <c r="Z60" s="13"/>
      <c r="AA60" s="13"/>
    </row>
    <row r="61" spans="1:27" x14ac:dyDescent="0.3">
      <c r="F61" s="10"/>
      <c r="G61" s="10"/>
      <c r="H61" s="63"/>
      <c r="I61" s="11"/>
      <c r="J61" s="45"/>
      <c r="K61" s="11"/>
      <c r="L61" s="11"/>
      <c r="M61" s="11"/>
      <c r="N61" s="11"/>
      <c r="O61" s="11"/>
      <c r="P61" s="13"/>
      <c r="Q61" s="13"/>
      <c r="R61" s="13"/>
      <c r="S61" s="13"/>
      <c r="T61" s="13"/>
      <c r="V61" s="13"/>
      <c r="W61" s="13"/>
      <c r="X61" s="13"/>
      <c r="Y61" s="13"/>
      <c r="Z61" s="13"/>
      <c r="AA61" s="13"/>
    </row>
    <row r="62" spans="1:27" x14ac:dyDescent="0.3">
      <c r="F62" s="6"/>
      <c r="G62" s="10"/>
      <c r="H62" s="63"/>
      <c r="I62" s="19"/>
      <c r="J62" s="45"/>
      <c r="K62" s="11"/>
      <c r="L62" s="11"/>
      <c r="M62" s="11"/>
      <c r="N62" s="11"/>
      <c r="O62" s="11"/>
      <c r="P62" s="13"/>
      <c r="Q62" s="13"/>
      <c r="R62" s="13"/>
      <c r="S62" s="13"/>
      <c r="T62" s="13"/>
      <c r="V62" s="13"/>
      <c r="W62" s="13"/>
      <c r="X62" s="13"/>
      <c r="Y62" s="13"/>
      <c r="Z62" s="13"/>
      <c r="AA62" s="13"/>
    </row>
    <row r="63" spans="1:27" x14ac:dyDescent="0.3">
      <c r="E63" s="10"/>
      <c r="G63" s="10"/>
      <c r="H63" s="63"/>
      <c r="I63" s="45"/>
      <c r="J63" s="45"/>
      <c r="K63" s="13"/>
      <c r="L63" s="11"/>
      <c r="M63" s="11"/>
      <c r="N63" s="11"/>
      <c r="O63" s="11"/>
      <c r="P63" s="13"/>
      <c r="Q63" s="13"/>
      <c r="R63" s="13"/>
      <c r="S63" s="13"/>
      <c r="T63" s="13"/>
      <c r="V63" s="13"/>
      <c r="W63" s="13"/>
      <c r="X63" s="13"/>
      <c r="Y63" s="13"/>
      <c r="Z63" s="13"/>
      <c r="AA63" s="13"/>
    </row>
    <row r="64" spans="1:27" x14ac:dyDescent="0.3">
      <c r="E64" s="10"/>
      <c r="G64" s="6"/>
      <c r="H64" s="11"/>
      <c r="I64" s="11"/>
      <c r="J64" s="45"/>
      <c r="K64" s="45"/>
      <c r="L64" s="45"/>
      <c r="M64" s="45"/>
      <c r="N64" s="45"/>
      <c r="O64" s="45"/>
      <c r="P64" s="13"/>
      <c r="Q64" s="13"/>
      <c r="R64" s="13"/>
      <c r="S64" s="13"/>
      <c r="T64" s="13"/>
    </row>
    <row r="65" spans="1:20" x14ac:dyDescent="0.3">
      <c r="G65" s="6"/>
      <c r="H65" s="11"/>
      <c r="I65" s="11"/>
      <c r="J65" s="11"/>
      <c r="K65" s="45"/>
      <c r="L65" s="45"/>
      <c r="M65" s="13"/>
      <c r="N65" s="13"/>
      <c r="O65" s="13"/>
      <c r="P65" s="13"/>
      <c r="Q65" s="13"/>
      <c r="R65" s="13"/>
      <c r="S65" s="13"/>
      <c r="T65" s="13"/>
    </row>
    <row r="66" spans="1:20" x14ac:dyDescent="0.3">
      <c r="A66" s="3"/>
      <c r="B66" s="3"/>
      <c r="C66" s="3"/>
      <c r="D66" s="5"/>
      <c r="E66" s="5"/>
    </row>
    <row r="67" spans="1:20" x14ac:dyDescent="0.3">
      <c r="A67" s="3"/>
      <c r="B67" s="3"/>
      <c r="C67" s="3"/>
      <c r="D67" s="5"/>
      <c r="E67" s="5"/>
    </row>
    <row r="68" spans="1:20" x14ac:dyDescent="0.3">
      <c r="A68" s="75"/>
      <c r="B68" s="75"/>
      <c r="C68" s="75"/>
      <c r="D68" s="76"/>
      <c r="E68" s="76"/>
      <c r="F68" s="22"/>
    </row>
    <row r="69" spans="1:20" x14ac:dyDescent="0.3">
      <c r="A69" s="75"/>
      <c r="B69" s="75"/>
      <c r="C69" s="75"/>
      <c r="D69" s="76"/>
      <c r="E69" s="76"/>
      <c r="F69" s="22"/>
      <c r="J69" s="17"/>
    </row>
    <row r="70" spans="1:20" x14ac:dyDescent="0.3">
      <c r="A70" s="11"/>
      <c r="B70" s="11"/>
      <c r="C70" s="76"/>
      <c r="D70" s="45"/>
      <c r="E70" s="45"/>
      <c r="F70" s="13"/>
      <c r="G70" s="6"/>
    </row>
    <row r="71" spans="1:20" x14ac:dyDescent="0.3">
      <c r="A71" s="13"/>
      <c r="B71" s="13"/>
      <c r="C71" s="45"/>
      <c r="D71" s="45"/>
      <c r="E71" s="45"/>
      <c r="F71" s="13"/>
      <c r="G71" s="13"/>
    </row>
    <row r="72" spans="1:20" x14ac:dyDescent="0.3">
      <c r="A72" s="13"/>
      <c r="B72" s="11"/>
      <c r="C72" s="45"/>
      <c r="D72" s="45"/>
      <c r="E72" s="45"/>
      <c r="F72" s="13"/>
      <c r="G72" s="13"/>
    </row>
    <row r="73" spans="1:20" x14ac:dyDescent="0.3">
      <c r="A73" s="13"/>
      <c r="B73" s="64"/>
      <c r="C73" s="75"/>
      <c r="D73" s="76"/>
      <c r="E73" s="76"/>
      <c r="F73" s="22"/>
    </row>
    <row r="74" spans="1:20" x14ac:dyDescent="0.3">
      <c r="A74" s="13"/>
      <c r="B74" s="64"/>
      <c r="C74" s="11"/>
      <c r="D74" s="11"/>
      <c r="E74" s="45"/>
      <c r="F74" s="13"/>
      <c r="G74" s="6"/>
    </row>
    <row r="75" spans="1:20" x14ac:dyDescent="0.3">
      <c r="A75" s="13"/>
      <c r="B75" s="64"/>
      <c r="C75" s="11"/>
      <c r="D75" s="11"/>
      <c r="E75" s="45"/>
      <c r="F75" s="13"/>
      <c r="G75" s="6"/>
    </row>
    <row r="76" spans="1:20" x14ac:dyDescent="0.3">
      <c r="A76" s="13"/>
      <c r="B76" s="64"/>
      <c r="C76" s="11"/>
      <c r="D76" s="11"/>
      <c r="E76" s="45"/>
      <c r="F76" s="13"/>
      <c r="G76" s="6"/>
    </row>
    <row r="77" spans="1:20" x14ac:dyDescent="0.3">
      <c r="A77" s="11"/>
      <c r="B77" s="11"/>
      <c r="C77" s="11"/>
      <c r="D77" s="11"/>
      <c r="E77" s="45"/>
      <c r="F77" s="13"/>
      <c r="G77" s="6"/>
    </row>
    <row r="78" spans="1:20" x14ac:dyDescent="0.3">
      <c r="A78" s="75"/>
      <c r="B78" s="75"/>
      <c r="C78" s="11"/>
      <c r="D78" s="45"/>
      <c r="E78" s="45"/>
      <c r="F78" s="13"/>
      <c r="G78" s="6"/>
    </row>
    <row r="79" spans="1:20" x14ac:dyDescent="0.3">
      <c r="A79" s="13"/>
      <c r="B79" s="19"/>
      <c r="C79" s="19"/>
      <c r="D79" s="13"/>
      <c r="E79" s="22"/>
      <c r="F79" s="22"/>
      <c r="G79" s="22"/>
      <c r="H79" s="75"/>
      <c r="I79" s="75"/>
      <c r="J79" s="75"/>
      <c r="K79" s="76"/>
      <c r="L79" s="76"/>
      <c r="M79" s="22"/>
      <c r="N79" s="22"/>
    </row>
    <row r="80" spans="1:20" x14ac:dyDescent="0.3">
      <c r="A80" s="13"/>
      <c r="B80" s="19"/>
      <c r="C80" s="19"/>
      <c r="D80" s="13"/>
      <c r="E80" s="22"/>
      <c r="F80" s="22"/>
      <c r="G80" s="22"/>
      <c r="H80" s="75"/>
      <c r="I80" s="77"/>
      <c r="J80" s="75"/>
      <c r="K80" s="76"/>
      <c r="L80" s="76"/>
      <c r="M80" s="22"/>
      <c r="N80" s="22"/>
    </row>
    <row r="81" spans="1:14" ht="15.75" customHeight="1" x14ac:dyDescent="0.3">
      <c r="A81" s="13"/>
      <c r="B81" s="19"/>
      <c r="C81" s="19"/>
      <c r="D81" s="13"/>
      <c r="G81" s="22"/>
      <c r="H81" s="75"/>
      <c r="I81" s="19"/>
      <c r="J81" s="19"/>
      <c r="K81" s="38"/>
      <c r="L81" s="19"/>
      <c r="M81" s="19"/>
      <c r="N81" s="13"/>
    </row>
    <row r="82" spans="1:14" ht="54.75" customHeight="1" x14ac:dyDescent="0.3">
      <c r="A82" s="13"/>
      <c r="B82" s="19"/>
      <c r="C82" s="19"/>
      <c r="D82" s="13"/>
      <c r="G82" s="22"/>
      <c r="H82" s="75"/>
      <c r="I82" s="58"/>
      <c r="J82" s="59"/>
      <c r="K82" s="59"/>
      <c r="L82" s="60"/>
      <c r="M82" s="56"/>
      <c r="N82" s="22"/>
    </row>
    <row r="83" spans="1:14" ht="54.75" customHeight="1" x14ac:dyDescent="0.3">
      <c r="A83" s="13"/>
      <c r="B83" s="19"/>
      <c r="C83" s="19"/>
      <c r="D83" s="13"/>
      <c r="H83" s="75"/>
      <c r="I83" s="58"/>
      <c r="J83" s="59"/>
      <c r="K83" s="59"/>
      <c r="L83" s="60"/>
      <c r="M83" s="56"/>
      <c r="N83" s="22"/>
    </row>
    <row r="84" spans="1:14" ht="54.75" customHeight="1" x14ac:dyDescent="0.3">
      <c r="A84" s="13"/>
      <c r="B84" s="19"/>
      <c r="C84" s="19"/>
      <c r="D84" s="13"/>
      <c r="H84" s="75"/>
      <c r="I84" s="58"/>
      <c r="J84" s="59"/>
      <c r="K84" s="59"/>
      <c r="L84" s="60"/>
      <c r="M84" s="56"/>
      <c r="N84" s="22"/>
    </row>
    <row r="85" spans="1:14" ht="54.75" customHeight="1" x14ac:dyDescent="0.3">
      <c r="A85" s="13"/>
      <c r="B85" s="19"/>
      <c r="C85" s="19"/>
      <c r="D85" s="13"/>
      <c r="H85" s="75"/>
      <c r="I85" s="11"/>
      <c r="J85" s="59"/>
      <c r="K85" s="59"/>
      <c r="L85" s="60"/>
      <c r="M85" s="56"/>
      <c r="N85" s="22"/>
    </row>
    <row r="86" spans="1:14" ht="54.75" customHeight="1" x14ac:dyDescent="0.3">
      <c r="A86" s="13"/>
      <c r="B86" s="19"/>
      <c r="C86" s="19"/>
      <c r="D86" s="13"/>
      <c r="H86" s="75"/>
      <c r="I86" s="75"/>
      <c r="J86" s="75"/>
      <c r="K86" s="76"/>
      <c r="L86" s="76"/>
      <c r="M86" s="22"/>
      <c r="N86" s="22"/>
    </row>
    <row r="87" spans="1:14" x14ac:dyDescent="0.3">
      <c r="A87" s="13"/>
      <c r="B87" s="19"/>
      <c r="C87" s="19"/>
      <c r="D87" s="13"/>
      <c r="I87" s="57"/>
      <c r="N87" s="13"/>
    </row>
    <row r="88" spans="1:14" x14ac:dyDescent="0.3">
      <c r="A88" s="13"/>
      <c r="B88" s="19"/>
      <c r="C88" s="19"/>
      <c r="D88" s="13"/>
      <c r="I88" s="11"/>
      <c r="J88" s="11"/>
      <c r="K88" s="45"/>
      <c r="L88" s="45"/>
      <c r="M88" s="13"/>
    </row>
    <row r="89" spans="1:14" x14ac:dyDescent="0.3">
      <c r="A89" s="13"/>
      <c r="B89" s="19"/>
      <c r="C89" s="19"/>
      <c r="D89" s="13"/>
    </row>
    <row r="90" spans="1:14" x14ac:dyDescent="0.3">
      <c r="A90" s="13"/>
      <c r="B90" s="19"/>
      <c r="C90" s="19"/>
      <c r="D90" s="13"/>
    </row>
    <row r="91" spans="1:14" x14ac:dyDescent="0.3">
      <c r="A91" s="13"/>
      <c r="B91" s="19"/>
      <c r="C91" s="19"/>
      <c r="D91" s="13"/>
    </row>
    <row r="92" spans="1:14" x14ac:dyDescent="0.3">
      <c r="A92" s="13"/>
      <c r="B92" s="19"/>
      <c r="C92" s="19"/>
      <c r="D92" s="13"/>
    </row>
    <row r="93" spans="1:14" x14ac:dyDescent="0.3">
      <c r="A93" s="13"/>
      <c r="B93" s="19"/>
      <c r="C93" s="19"/>
      <c r="D93" s="13"/>
    </row>
    <row r="94" spans="1:14" x14ac:dyDescent="0.3">
      <c r="A94" s="13"/>
      <c r="B94" s="19"/>
      <c r="C94" s="19"/>
      <c r="D94" s="13"/>
    </row>
    <row r="95" spans="1:14" x14ac:dyDescent="0.3">
      <c r="A95" s="13"/>
      <c r="B95" s="19"/>
      <c r="C95" s="19"/>
      <c r="D95" s="13"/>
    </row>
    <row r="96" spans="1:14" x14ac:dyDescent="0.3">
      <c r="A96" s="13"/>
      <c r="B96" s="19"/>
      <c r="C96" s="19"/>
      <c r="D96" s="13"/>
    </row>
    <row r="102" spans="3:3" x14ac:dyDescent="0.3">
      <c r="C102" s="7"/>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topLeftCell="A10" workbookViewId="0">
      <selection activeCell="E27" sqref="E27"/>
    </sheetView>
  </sheetViews>
  <sheetFormatPr defaultRowHeight="14.4" x14ac:dyDescent="0.3"/>
  <cols>
    <col min="1" max="8" width="14" customWidth="1"/>
  </cols>
  <sheetData>
    <row r="1" spans="1:8" x14ac:dyDescent="0.3">
      <c r="A1" s="25" t="s">
        <v>222</v>
      </c>
      <c r="B1" s="25"/>
    </row>
    <row r="2" spans="1:8" s="106" customFormat="1" ht="48.75" customHeight="1" x14ac:dyDescent="0.3">
      <c r="A2" s="105" t="s">
        <v>231</v>
      </c>
      <c r="B2" s="105" t="s">
        <v>233</v>
      </c>
      <c r="C2" s="105" t="s">
        <v>224</v>
      </c>
      <c r="D2" s="105" t="s">
        <v>70</v>
      </c>
      <c r="E2" s="105" t="s">
        <v>223</v>
      </c>
      <c r="F2" s="105" t="s">
        <v>225</v>
      </c>
      <c r="G2" s="105" t="s">
        <v>228</v>
      </c>
      <c r="H2" s="105" t="s">
        <v>229</v>
      </c>
    </row>
    <row r="3" spans="1:8" s="3" customFormat="1" ht="16.2" x14ac:dyDescent="0.35">
      <c r="A3" s="103" t="s">
        <v>125</v>
      </c>
      <c r="B3" s="103" t="s">
        <v>110</v>
      </c>
      <c r="C3" s="103" t="s">
        <v>221</v>
      </c>
      <c r="D3" s="104" t="s">
        <v>218</v>
      </c>
      <c r="E3" s="104" t="s">
        <v>219</v>
      </c>
      <c r="F3" s="104" t="s">
        <v>220</v>
      </c>
      <c r="G3" s="104" t="s">
        <v>226</v>
      </c>
      <c r="H3" s="104" t="s">
        <v>227</v>
      </c>
    </row>
    <row r="4" spans="1:8" s="3" customFormat="1" x14ac:dyDescent="0.3">
      <c r="A4" s="2"/>
      <c r="B4" s="2" t="s">
        <v>234</v>
      </c>
      <c r="C4" s="2" t="s">
        <v>53</v>
      </c>
      <c r="D4" s="2" t="s">
        <v>56</v>
      </c>
      <c r="E4" s="2" t="s">
        <v>53</v>
      </c>
      <c r="F4" s="2" t="s">
        <v>53</v>
      </c>
      <c r="G4" s="2" t="s">
        <v>230</v>
      </c>
      <c r="H4" s="2" t="s">
        <v>230</v>
      </c>
    </row>
    <row r="5" spans="1:8" x14ac:dyDescent="0.3">
      <c r="A5" s="2">
        <v>0.5</v>
      </c>
      <c r="B5" s="2"/>
      <c r="C5" s="1"/>
      <c r="D5" s="1"/>
      <c r="E5" s="1"/>
      <c r="F5" s="1"/>
      <c r="G5" s="1"/>
      <c r="H5" s="1"/>
    </row>
    <row r="6" spans="1:8" x14ac:dyDescent="0.3">
      <c r="A6" s="2">
        <v>0.1</v>
      </c>
      <c r="B6" s="2"/>
      <c r="C6" s="1"/>
      <c r="D6" s="1"/>
      <c r="E6" s="1"/>
      <c r="F6" s="1"/>
      <c r="G6" s="1"/>
      <c r="H6" s="1"/>
    </row>
    <row r="7" spans="1:8" x14ac:dyDescent="0.3">
      <c r="A7" s="2">
        <v>0.04</v>
      </c>
      <c r="B7" s="2"/>
      <c r="C7" s="1"/>
      <c r="D7" s="1"/>
      <c r="E7" s="1"/>
      <c r="F7" s="1"/>
      <c r="G7" s="1"/>
      <c r="H7" s="1"/>
    </row>
    <row r="8" spans="1:8" x14ac:dyDescent="0.3">
      <c r="A8" s="2">
        <v>0.02</v>
      </c>
      <c r="B8" s="2"/>
      <c r="C8" s="1"/>
      <c r="D8" s="1"/>
      <c r="E8" s="1"/>
      <c r="F8" s="1"/>
      <c r="G8" s="1"/>
      <c r="H8" s="1"/>
    </row>
    <row r="9" spans="1:8" x14ac:dyDescent="0.3">
      <c r="A9" s="2">
        <v>0.01</v>
      </c>
      <c r="B9" s="2"/>
      <c r="C9" s="1"/>
      <c r="D9" s="1"/>
      <c r="E9" s="1"/>
      <c r="F9" s="1"/>
      <c r="G9" s="1"/>
      <c r="H9" s="1"/>
    </row>
    <row r="11" spans="1:8" x14ac:dyDescent="0.3">
      <c r="A11" s="25" t="s">
        <v>232</v>
      </c>
      <c r="B11" s="25"/>
    </row>
    <row r="12" spans="1:8" ht="43.2" x14ac:dyDescent="0.3">
      <c r="A12" s="105" t="s">
        <v>231</v>
      </c>
      <c r="B12" s="105" t="s">
        <v>233</v>
      </c>
      <c r="C12" s="105" t="s">
        <v>224</v>
      </c>
      <c r="D12" s="105" t="s">
        <v>70</v>
      </c>
      <c r="E12" s="105" t="s">
        <v>223</v>
      </c>
      <c r="F12" s="105" t="s">
        <v>225</v>
      </c>
      <c r="G12" s="105" t="s">
        <v>228</v>
      </c>
      <c r="H12" s="105" t="s">
        <v>229</v>
      </c>
    </row>
    <row r="13" spans="1:8" ht="16.2" x14ac:dyDescent="0.35">
      <c r="A13" s="103" t="s">
        <v>125</v>
      </c>
      <c r="B13" s="103" t="s">
        <v>110</v>
      </c>
      <c r="C13" s="103" t="s">
        <v>221</v>
      </c>
      <c r="D13" s="104" t="s">
        <v>218</v>
      </c>
      <c r="E13" s="104" t="s">
        <v>219</v>
      </c>
      <c r="F13" s="104" t="s">
        <v>220</v>
      </c>
      <c r="G13" s="104" t="s">
        <v>226</v>
      </c>
      <c r="H13" s="104" t="s">
        <v>227</v>
      </c>
    </row>
    <row r="14" spans="1:8" x14ac:dyDescent="0.3">
      <c r="A14" s="2"/>
      <c r="B14" s="2" t="s">
        <v>234</v>
      </c>
      <c r="C14" s="2" t="s">
        <v>53</v>
      </c>
      <c r="D14" s="2" t="s">
        <v>56</v>
      </c>
      <c r="E14" s="2" t="s">
        <v>53</v>
      </c>
      <c r="F14" s="2" t="s">
        <v>53</v>
      </c>
      <c r="G14" s="2" t="s">
        <v>230</v>
      </c>
      <c r="H14" s="2" t="s">
        <v>230</v>
      </c>
    </row>
    <row r="15" spans="1:8" x14ac:dyDescent="0.3">
      <c r="A15" s="2">
        <v>0.5</v>
      </c>
      <c r="B15" s="2"/>
      <c r="C15" s="1"/>
      <c r="D15" s="1"/>
      <c r="E15" s="1"/>
      <c r="F15" s="1"/>
      <c r="G15" s="1"/>
      <c r="H15" s="1"/>
    </row>
    <row r="16" spans="1:8" x14ac:dyDescent="0.3">
      <c r="A16" s="2">
        <v>0.1</v>
      </c>
      <c r="B16" s="2"/>
      <c r="C16" s="1"/>
      <c r="D16" s="1"/>
      <c r="E16" s="1"/>
      <c r="F16" s="1"/>
      <c r="G16" s="1"/>
      <c r="H16" s="1"/>
    </row>
    <row r="17" spans="1:8" x14ac:dyDescent="0.3">
      <c r="A17" s="2">
        <v>0.04</v>
      </c>
      <c r="B17" s="2"/>
      <c r="C17" s="1"/>
      <c r="D17" s="1"/>
      <c r="E17" s="1"/>
      <c r="F17" s="1"/>
      <c r="G17" s="1"/>
      <c r="H17" s="1"/>
    </row>
    <row r="18" spans="1:8" x14ac:dyDescent="0.3">
      <c r="A18" s="2">
        <v>0.02</v>
      </c>
      <c r="B18" s="2"/>
      <c r="C18" s="1"/>
      <c r="D18" s="1"/>
      <c r="E18" s="1"/>
      <c r="F18" s="1"/>
      <c r="G18" s="1"/>
      <c r="H18" s="1"/>
    </row>
    <row r="19" spans="1:8" x14ac:dyDescent="0.3">
      <c r="A19" s="2">
        <v>0.01</v>
      </c>
      <c r="B19" s="2"/>
      <c r="C19" s="1"/>
      <c r="D19" s="1"/>
      <c r="E19" s="1"/>
      <c r="F19" s="1"/>
      <c r="G19" s="1"/>
      <c r="H19"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topLeftCell="A7" workbookViewId="0">
      <selection activeCell="A35" sqref="A35"/>
    </sheetView>
  </sheetViews>
  <sheetFormatPr defaultRowHeight="14.4" x14ac:dyDescent="0.3"/>
  <cols>
    <col min="1" max="1" width="16.6640625" customWidth="1"/>
    <col min="2" max="2" width="31.33203125" customWidth="1"/>
  </cols>
  <sheetData>
    <row r="1" spans="1:11" x14ac:dyDescent="0.3">
      <c r="A1" s="86" t="s">
        <v>126</v>
      </c>
      <c r="B1" s="3"/>
      <c r="C1" s="5"/>
      <c r="D1" s="5"/>
    </row>
    <row r="2" spans="1:11" x14ac:dyDescent="0.3">
      <c r="A2" s="26"/>
      <c r="B2" s="26"/>
      <c r="C2" s="26" t="s">
        <v>43</v>
      </c>
      <c r="D2" s="26"/>
      <c r="E2" s="26"/>
      <c r="F2" s="26"/>
      <c r="G2" s="26"/>
      <c r="H2" s="26"/>
      <c r="I2" s="26"/>
      <c r="J2" s="26"/>
      <c r="K2" s="6"/>
    </row>
    <row r="3" spans="1:11" x14ac:dyDescent="0.3">
      <c r="A3" s="8"/>
      <c r="B3" s="8"/>
      <c r="C3" s="81" t="s">
        <v>39</v>
      </c>
      <c r="D3" s="8"/>
      <c r="E3" s="81" t="s">
        <v>40</v>
      </c>
      <c r="F3" s="8"/>
      <c r="G3" s="81" t="s">
        <v>41</v>
      </c>
      <c r="H3" s="8"/>
      <c r="I3" s="81" t="s">
        <v>42</v>
      </c>
      <c r="J3" s="8"/>
      <c r="K3" s="6"/>
    </row>
    <row r="4" spans="1:11" x14ac:dyDescent="0.3">
      <c r="A4" s="8" t="s">
        <v>0</v>
      </c>
      <c r="B4" s="26" t="s">
        <v>19</v>
      </c>
      <c r="C4" s="82" t="s">
        <v>55</v>
      </c>
      <c r="D4" s="7" t="s">
        <v>38</v>
      </c>
      <c r="E4" s="82" t="s">
        <v>55</v>
      </c>
      <c r="F4" s="7" t="s">
        <v>38</v>
      </c>
      <c r="G4" s="82" t="s">
        <v>55</v>
      </c>
      <c r="H4" s="7" t="s">
        <v>38</v>
      </c>
      <c r="I4" s="82" t="s">
        <v>55</v>
      </c>
      <c r="J4" s="7" t="s">
        <v>38</v>
      </c>
      <c r="K4" s="6"/>
    </row>
    <row r="5" spans="1:11" x14ac:dyDescent="0.3">
      <c r="A5" s="21" t="s">
        <v>1</v>
      </c>
      <c r="B5" s="28" t="s">
        <v>20</v>
      </c>
      <c r="C5" s="83">
        <v>0.375</v>
      </c>
      <c r="D5" s="84">
        <v>0.42</v>
      </c>
      <c r="E5" s="83">
        <v>0.41</v>
      </c>
      <c r="F5" s="84">
        <v>0.46</v>
      </c>
      <c r="G5" s="83">
        <v>0.45</v>
      </c>
      <c r="H5" s="84">
        <v>0.5</v>
      </c>
      <c r="I5" s="83">
        <v>0.47</v>
      </c>
      <c r="J5" s="84">
        <v>0.53</v>
      </c>
      <c r="K5" s="6"/>
    </row>
    <row r="6" spans="1:11" x14ac:dyDescent="0.3">
      <c r="A6" s="21" t="s">
        <v>2</v>
      </c>
      <c r="B6" s="28" t="s">
        <v>21</v>
      </c>
      <c r="C6" s="83">
        <v>0.45</v>
      </c>
      <c r="D6" s="84">
        <v>0.48</v>
      </c>
      <c r="E6" s="83">
        <v>0.495</v>
      </c>
      <c r="F6" s="84">
        <v>0.53</v>
      </c>
      <c r="G6" s="83">
        <v>0.54</v>
      </c>
      <c r="H6" s="84">
        <v>0.57999999999999996</v>
      </c>
      <c r="I6" s="83">
        <v>0.56499999999999995</v>
      </c>
      <c r="J6" s="84">
        <v>0.6</v>
      </c>
      <c r="K6" s="6"/>
    </row>
    <row r="7" spans="1:11" x14ac:dyDescent="0.3">
      <c r="A7" s="21" t="s">
        <v>3</v>
      </c>
      <c r="B7" s="28" t="s">
        <v>22</v>
      </c>
      <c r="C7" s="83">
        <v>0.56499999999999995</v>
      </c>
      <c r="D7" s="84">
        <v>0.65</v>
      </c>
      <c r="E7" s="83">
        <v>0.625</v>
      </c>
      <c r="F7" s="84">
        <v>0.72</v>
      </c>
      <c r="G7" s="83">
        <v>0.86899999999999999</v>
      </c>
      <c r="H7" s="84">
        <v>0.78</v>
      </c>
      <c r="I7" s="83">
        <v>0.71</v>
      </c>
      <c r="J7" s="84">
        <v>0.82</v>
      </c>
      <c r="K7" s="6"/>
    </row>
    <row r="8" spans="1:11" x14ac:dyDescent="0.3">
      <c r="A8" s="21" t="s">
        <v>4</v>
      </c>
      <c r="B8" s="28" t="s">
        <v>23</v>
      </c>
      <c r="C8" s="83">
        <v>0.7</v>
      </c>
      <c r="D8" s="84">
        <v>0.75</v>
      </c>
      <c r="E8" s="83">
        <v>0.77500000000000002</v>
      </c>
      <c r="F8" s="84">
        <v>0.83</v>
      </c>
      <c r="G8" s="83">
        <v>0.84</v>
      </c>
      <c r="H8" s="84">
        <v>0.9</v>
      </c>
      <c r="I8" s="83">
        <v>0.88</v>
      </c>
      <c r="J8" s="84">
        <v>0.94</v>
      </c>
      <c r="K8" s="6"/>
    </row>
    <row r="9" spans="1:11" x14ac:dyDescent="0.3">
      <c r="A9" s="21" t="s">
        <v>5</v>
      </c>
      <c r="B9" s="28" t="s">
        <v>24</v>
      </c>
      <c r="C9" s="83">
        <v>0.65</v>
      </c>
      <c r="D9" s="84">
        <v>0.7</v>
      </c>
      <c r="E9" s="83">
        <v>0.71499999999999997</v>
      </c>
      <c r="F9" s="84">
        <v>0.77</v>
      </c>
      <c r="G9" s="83">
        <v>0.78</v>
      </c>
      <c r="H9" s="84">
        <v>0.84</v>
      </c>
      <c r="I9" s="83">
        <v>0.81499999999999995</v>
      </c>
      <c r="J9" s="84">
        <v>0.88</v>
      </c>
      <c r="K9" s="6"/>
    </row>
    <row r="10" spans="1:11" x14ac:dyDescent="0.3">
      <c r="A10" s="21" t="s">
        <v>6</v>
      </c>
      <c r="B10" s="28" t="s">
        <v>25</v>
      </c>
      <c r="C10" s="83">
        <v>0.75</v>
      </c>
      <c r="D10" s="84">
        <v>0.8</v>
      </c>
      <c r="E10" s="83">
        <v>0.82499999999999996</v>
      </c>
      <c r="F10" s="84">
        <v>0.88</v>
      </c>
      <c r="G10" s="83">
        <v>0.89500000000000002</v>
      </c>
      <c r="H10" s="84">
        <v>0.95</v>
      </c>
      <c r="I10" s="83">
        <v>0.91500000000000004</v>
      </c>
      <c r="J10" s="84">
        <v>0.95</v>
      </c>
      <c r="K10" s="6"/>
    </row>
    <row r="11" spans="1:11" x14ac:dyDescent="0.3">
      <c r="A11" s="21" t="s">
        <v>7</v>
      </c>
      <c r="B11" s="28" t="s">
        <v>26</v>
      </c>
      <c r="C11" s="83">
        <v>0.6</v>
      </c>
      <c r="D11" s="84">
        <v>0.65</v>
      </c>
      <c r="E11" s="83">
        <v>0.66500000000000004</v>
      </c>
      <c r="F11" s="84">
        <v>0.72</v>
      </c>
      <c r="G11" s="83">
        <v>0.72</v>
      </c>
      <c r="H11" s="84">
        <v>0.78</v>
      </c>
      <c r="I11" s="83">
        <v>0.75</v>
      </c>
      <c r="J11" s="84">
        <v>0.81</v>
      </c>
      <c r="K11" s="6"/>
    </row>
    <row r="12" spans="1:11" x14ac:dyDescent="0.3">
      <c r="A12" s="21" t="s">
        <v>8</v>
      </c>
      <c r="B12" s="28" t="s">
        <v>27</v>
      </c>
      <c r="C12" s="83">
        <v>0.8</v>
      </c>
      <c r="D12" s="84">
        <v>0.85</v>
      </c>
      <c r="E12" s="83">
        <v>0.88500000000000001</v>
      </c>
      <c r="F12" s="84">
        <v>0.94</v>
      </c>
      <c r="G12" s="83">
        <v>0.92500000000000004</v>
      </c>
      <c r="H12" s="84">
        <v>0.95</v>
      </c>
      <c r="I12" s="83">
        <v>0.94499999999999995</v>
      </c>
      <c r="J12" s="84">
        <v>0.95</v>
      </c>
      <c r="K12" s="6"/>
    </row>
    <row r="13" spans="1:11" x14ac:dyDescent="0.3">
      <c r="A13" s="21" t="s">
        <v>9</v>
      </c>
      <c r="B13" s="28" t="s">
        <v>28</v>
      </c>
      <c r="C13" s="83">
        <v>0.8</v>
      </c>
      <c r="D13" s="84">
        <v>0.85</v>
      </c>
      <c r="E13" s="83">
        <v>0.88500000000000001</v>
      </c>
      <c r="F13" s="84">
        <v>0.94</v>
      </c>
      <c r="G13" s="83">
        <v>0.92500000000000004</v>
      </c>
      <c r="H13" s="84">
        <v>0.95</v>
      </c>
      <c r="I13" s="83">
        <v>0.94499999999999995</v>
      </c>
      <c r="J13" s="84">
        <v>0.95</v>
      </c>
      <c r="K13" s="6"/>
    </row>
    <row r="14" spans="1:11" x14ac:dyDescent="0.3">
      <c r="A14" s="21" t="s">
        <v>10</v>
      </c>
      <c r="B14" s="28" t="s">
        <v>29</v>
      </c>
      <c r="C14" s="83">
        <v>0.65</v>
      </c>
      <c r="D14" s="84">
        <v>0.7</v>
      </c>
      <c r="E14" s="83">
        <v>0.71499999999999997</v>
      </c>
      <c r="F14" s="84">
        <v>0.77</v>
      </c>
      <c r="G14" s="83">
        <v>0.78</v>
      </c>
      <c r="H14" s="84">
        <v>0.84</v>
      </c>
      <c r="I14" s="83">
        <v>0.81499999999999995</v>
      </c>
      <c r="J14" s="84">
        <v>0.88</v>
      </c>
      <c r="K14" s="6"/>
    </row>
    <row r="15" spans="1:11" x14ac:dyDescent="0.3">
      <c r="A15" s="21" t="s">
        <v>11</v>
      </c>
      <c r="B15" s="28" t="s">
        <v>30</v>
      </c>
      <c r="C15" s="83">
        <v>0.15</v>
      </c>
      <c r="D15" s="84">
        <v>0.2</v>
      </c>
      <c r="E15" s="83">
        <v>0.16500000000000001</v>
      </c>
      <c r="F15" s="84">
        <v>0.22</v>
      </c>
      <c r="G15" s="83">
        <v>0.18</v>
      </c>
      <c r="H15" s="84">
        <v>0.24</v>
      </c>
      <c r="I15" s="83">
        <v>0.19</v>
      </c>
      <c r="J15" s="84">
        <v>0.25</v>
      </c>
      <c r="K15" s="6"/>
    </row>
    <row r="16" spans="1:11" x14ac:dyDescent="0.3">
      <c r="A16" s="21" t="s">
        <v>12</v>
      </c>
      <c r="B16" s="28" t="s">
        <v>32</v>
      </c>
      <c r="C16" s="83">
        <v>0.17499999999999999</v>
      </c>
      <c r="D16" s="84">
        <v>0.25</v>
      </c>
      <c r="E16" s="83">
        <v>0.19500000000000001</v>
      </c>
      <c r="F16" s="84">
        <v>0.28000000000000003</v>
      </c>
      <c r="G16" s="83">
        <v>0.21</v>
      </c>
      <c r="H16" s="84">
        <v>0.3</v>
      </c>
      <c r="I16" s="83">
        <v>0.22</v>
      </c>
      <c r="J16" s="84">
        <v>0.31</v>
      </c>
      <c r="K16" s="6"/>
    </row>
    <row r="17" spans="1:11" x14ac:dyDescent="0.3">
      <c r="A17" s="21" t="s">
        <v>13</v>
      </c>
      <c r="B17" s="28" t="s">
        <v>31</v>
      </c>
      <c r="C17" s="83">
        <v>0.32500000000000001</v>
      </c>
      <c r="D17" s="84">
        <v>0.4</v>
      </c>
      <c r="E17" s="83">
        <v>0.36</v>
      </c>
      <c r="F17" s="84">
        <v>0.44</v>
      </c>
      <c r="G17" s="83">
        <v>0.39</v>
      </c>
      <c r="H17" s="84">
        <v>0.48</v>
      </c>
      <c r="I17" s="83">
        <v>0.40500000000000003</v>
      </c>
      <c r="J17" s="84">
        <v>0.5</v>
      </c>
      <c r="K17" s="6"/>
    </row>
    <row r="18" spans="1:11" x14ac:dyDescent="0.3">
      <c r="A18" s="21" t="s">
        <v>14</v>
      </c>
      <c r="B18" s="28" t="s">
        <v>33</v>
      </c>
      <c r="C18" s="83">
        <v>0.7</v>
      </c>
      <c r="D18" s="84">
        <v>0.85</v>
      </c>
      <c r="E18" s="83">
        <v>0.77500000000000002</v>
      </c>
      <c r="F18" s="84">
        <v>0.94</v>
      </c>
      <c r="G18" s="83">
        <v>0.80500000000000005</v>
      </c>
      <c r="H18" s="84">
        <v>0.95</v>
      </c>
      <c r="I18" s="83">
        <v>0.82</v>
      </c>
      <c r="J18" s="84">
        <v>0.95</v>
      </c>
      <c r="K18" s="6"/>
    </row>
    <row r="19" spans="1:11" x14ac:dyDescent="0.3">
      <c r="A19" s="21" t="s">
        <v>15</v>
      </c>
      <c r="B19" s="28" t="s">
        <v>34</v>
      </c>
      <c r="C19" s="83">
        <v>0.35</v>
      </c>
      <c r="D19" s="84">
        <v>0.4</v>
      </c>
      <c r="E19" s="83">
        <v>0.38500000000000001</v>
      </c>
      <c r="F19" s="84">
        <v>0.44</v>
      </c>
      <c r="G19" s="83">
        <v>0.42</v>
      </c>
      <c r="H19" s="84">
        <v>0.48</v>
      </c>
      <c r="I19" s="83">
        <v>0.44</v>
      </c>
      <c r="J19" s="84">
        <v>0.5</v>
      </c>
      <c r="K19" s="6"/>
    </row>
    <row r="20" spans="1:11" x14ac:dyDescent="0.3">
      <c r="A20" s="21" t="s">
        <v>16</v>
      </c>
      <c r="B20" s="28" t="s">
        <v>35</v>
      </c>
      <c r="C20" s="83">
        <v>0.35</v>
      </c>
      <c r="D20" s="84">
        <v>0.4</v>
      </c>
      <c r="E20" s="83">
        <v>0.38500000000000001</v>
      </c>
      <c r="F20" s="84">
        <v>0.44</v>
      </c>
      <c r="G20" s="83">
        <v>0.42</v>
      </c>
      <c r="H20" s="84">
        <v>0.48</v>
      </c>
      <c r="I20" s="83">
        <v>0.44</v>
      </c>
      <c r="J20" s="84">
        <v>0.5</v>
      </c>
      <c r="K20" s="6"/>
    </row>
    <row r="21" spans="1:11" x14ac:dyDescent="0.3">
      <c r="A21" s="21" t="s">
        <v>17</v>
      </c>
      <c r="B21" s="28" t="s">
        <v>36</v>
      </c>
      <c r="C21" s="83">
        <v>0.47499999999999998</v>
      </c>
      <c r="D21" s="84">
        <v>0.55000000000000004</v>
      </c>
      <c r="E21" s="83">
        <v>0.52500000000000002</v>
      </c>
      <c r="F21" s="84">
        <v>0.61</v>
      </c>
      <c r="G21" s="83">
        <v>0.56999999999999995</v>
      </c>
      <c r="H21" s="84">
        <v>0.66</v>
      </c>
      <c r="I21" s="83">
        <v>0.59499999999999997</v>
      </c>
      <c r="J21" s="84">
        <v>0.69</v>
      </c>
      <c r="K21" s="6"/>
    </row>
    <row r="22" spans="1:11" x14ac:dyDescent="0.3">
      <c r="A22" s="21" t="s">
        <v>18</v>
      </c>
      <c r="B22" s="28" t="s">
        <v>37</v>
      </c>
      <c r="C22" s="85">
        <v>0.67500000000000004</v>
      </c>
      <c r="D22" s="84">
        <v>0.8</v>
      </c>
      <c r="E22" s="85">
        <v>0.745</v>
      </c>
      <c r="F22" s="84">
        <v>0.88</v>
      </c>
      <c r="G22" s="83">
        <v>0.80500000000000005</v>
      </c>
      <c r="H22" s="84">
        <v>0.95</v>
      </c>
      <c r="I22" s="83">
        <v>0.82</v>
      </c>
      <c r="J22" s="84">
        <v>0.95</v>
      </c>
      <c r="K22" s="6"/>
    </row>
    <row r="23" spans="1:11" x14ac:dyDescent="0.3">
      <c r="A23" s="10"/>
      <c r="B23" s="15"/>
      <c r="C23" s="15"/>
      <c r="D23" s="6"/>
      <c r="E23" s="6"/>
      <c r="F23" s="6"/>
      <c r="G23" s="6"/>
      <c r="H23" s="6"/>
      <c r="I23" s="6"/>
      <c r="J23" s="6"/>
      <c r="K23" s="6"/>
    </row>
    <row r="24" spans="1:11" x14ac:dyDescent="0.3">
      <c r="A24" s="11"/>
      <c r="B24" s="11"/>
      <c r="C24" s="45"/>
      <c r="D24" s="45"/>
      <c r="E24" s="6"/>
      <c r="F24" s="6"/>
      <c r="G24" s="6"/>
      <c r="H24" s="6"/>
      <c r="I24" s="6"/>
      <c r="J24" s="6"/>
      <c r="K24" s="6"/>
    </row>
    <row r="25" spans="1:11" x14ac:dyDescent="0.3">
      <c r="A25" s="6"/>
      <c r="B25" s="6"/>
      <c r="C25" s="6"/>
      <c r="D25" s="6"/>
      <c r="E25" s="6"/>
      <c r="F25" s="6"/>
      <c r="G25" s="6"/>
      <c r="H25" s="6"/>
      <c r="I25" s="6"/>
      <c r="J25" s="6"/>
      <c r="K25" s="6"/>
    </row>
    <row r="26" spans="1:11" x14ac:dyDescent="0.3">
      <c r="A26" s="6"/>
      <c r="B26" s="6"/>
      <c r="C26" s="6"/>
      <c r="D26" s="6"/>
      <c r="E26" s="6"/>
      <c r="F26" s="6"/>
      <c r="G26" s="6"/>
      <c r="H26" s="6"/>
      <c r="I26" s="6"/>
      <c r="J26" s="6"/>
      <c r="K26" s="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F13" sqref="F13"/>
    </sheetView>
  </sheetViews>
  <sheetFormatPr defaultRowHeight="14.4" x14ac:dyDescent="0.3"/>
  <cols>
    <col min="2" max="2" width="14.109375" customWidth="1"/>
    <col min="3" max="3" width="13.109375" customWidth="1"/>
  </cols>
  <sheetData>
    <row r="1" spans="1:6" x14ac:dyDescent="0.3">
      <c r="A1" s="27" t="s">
        <v>130</v>
      </c>
      <c r="B1" s="13"/>
      <c r="C1" s="13"/>
      <c r="D1" s="13"/>
      <c r="E1" s="13"/>
      <c r="F1" s="13"/>
    </row>
    <row r="2" spans="1:6" x14ac:dyDescent="0.3">
      <c r="A2" s="87" t="s">
        <v>44</v>
      </c>
      <c r="B2" s="87" t="s">
        <v>44</v>
      </c>
      <c r="C2" s="87" t="s">
        <v>48</v>
      </c>
      <c r="D2" s="13"/>
      <c r="E2" s="13"/>
      <c r="F2" s="13"/>
    </row>
    <row r="3" spans="1:6" s="101" customFormat="1" ht="45.75" customHeight="1" x14ac:dyDescent="0.3">
      <c r="A3" s="99" t="s">
        <v>129</v>
      </c>
      <c r="B3" s="99" t="s">
        <v>129</v>
      </c>
      <c r="C3" s="99" t="s">
        <v>208</v>
      </c>
      <c r="D3" s="100"/>
      <c r="E3" s="100"/>
      <c r="F3" s="100"/>
    </row>
    <row r="4" spans="1:6" ht="16.2" x14ac:dyDescent="0.3">
      <c r="A4" s="29" t="s">
        <v>128</v>
      </c>
      <c r="B4" s="11" t="s">
        <v>54</v>
      </c>
      <c r="C4" s="11" t="s">
        <v>69</v>
      </c>
      <c r="D4" s="13"/>
      <c r="E4" s="13"/>
      <c r="F4" s="13"/>
    </row>
    <row r="5" spans="1:6" x14ac:dyDescent="0.3">
      <c r="A5" s="61">
        <v>0</v>
      </c>
      <c r="B5" s="61">
        <f t="shared" ref="B5:B27" si="0">A5*640</f>
        <v>0</v>
      </c>
      <c r="C5" s="61">
        <v>1</v>
      </c>
      <c r="D5" s="13"/>
      <c r="E5" s="13"/>
      <c r="F5" s="13"/>
    </row>
    <row r="6" spans="1:6" x14ac:dyDescent="0.3">
      <c r="A6" s="61">
        <v>1</v>
      </c>
      <c r="B6" s="61">
        <f t="shared" si="0"/>
        <v>640</v>
      </c>
      <c r="C6" s="61">
        <v>0.995</v>
      </c>
      <c r="D6" s="13"/>
      <c r="E6" s="13"/>
      <c r="F6" s="13"/>
    </row>
    <row r="7" spans="1:6" x14ac:dyDescent="0.3">
      <c r="A7" s="61">
        <v>5</v>
      </c>
      <c r="B7" s="61">
        <f t="shared" si="0"/>
        <v>3200</v>
      </c>
      <c r="C7" s="61">
        <v>0.97499999999999998</v>
      </c>
      <c r="D7" s="13"/>
      <c r="E7" s="13"/>
      <c r="F7" s="13"/>
    </row>
    <row r="8" spans="1:6" x14ac:dyDescent="0.3">
      <c r="A8" s="61">
        <v>10</v>
      </c>
      <c r="B8" s="61">
        <f t="shared" si="0"/>
        <v>6400</v>
      </c>
      <c r="C8" s="61">
        <v>0.95</v>
      </c>
      <c r="D8" s="13"/>
      <c r="E8" s="13"/>
      <c r="F8" s="13"/>
    </row>
    <row r="9" spans="1:6" x14ac:dyDescent="0.3">
      <c r="A9" s="61">
        <v>20</v>
      </c>
      <c r="B9" s="61">
        <f t="shared" si="0"/>
        <v>12800</v>
      </c>
      <c r="C9" s="61">
        <v>0.91800000000000004</v>
      </c>
      <c r="D9" s="13"/>
      <c r="E9" s="13"/>
      <c r="F9" s="13"/>
    </row>
    <row r="10" spans="1:6" x14ac:dyDescent="0.3">
      <c r="A10" s="61">
        <v>30</v>
      </c>
      <c r="B10" s="61">
        <f t="shared" si="0"/>
        <v>19200</v>
      </c>
      <c r="C10" s="61">
        <v>0.9</v>
      </c>
      <c r="D10" s="13"/>
      <c r="E10" s="13"/>
      <c r="F10" s="13"/>
    </row>
    <row r="11" spans="1:6" x14ac:dyDescent="0.3">
      <c r="A11" s="61">
        <v>40</v>
      </c>
      <c r="B11" s="61">
        <f t="shared" si="0"/>
        <v>25600</v>
      </c>
      <c r="C11" s="61">
        <v>0.88700000000000001</v>
      </c>
      <c r="D11" s="13"/>
      <c r="E11" s="13"/>
      <c r="F11" s="13"/>
    </row>
    <row r="12" spans="1:6" x14ac:dyDescent="0.3">
      <c r="A12" s="61">
        <v>50</v>
      </c>
      <c r="B12" s="61">
        <f t="shared" si="0"/>
        <v>32000</v>
      </c>
      <c r="C12" s="61">
        <v>0.877</v>
      </c>
      <c r="D12" s="13"/>
      <c r="E12" s="13"/>
      <c r="F12" s="13"/>
    </row>
    <row r="13" spans="1:6" x14ac:dyDescent="0.3">
      <c r="A13" s="61">
        <v>60</v>
      </c>
      <c r="B13" s="61">
        <f t="shared" si="0"/>
        <v>38400</v>
      </c>
      <c r="C13" s="61">
        <v>0.87</v>
      </c>
      <c r="D13" s="13"/>
      <c r="E13" s="13"/>
      <c r="F13" s="13"/>
    </row>
    <row r="14" spans="1:6" x14ac:dyDescent="0.3">
      <c r="A14" s="61">
        <v>70</v>
      </c>
      <c r="B14" s="61">
        <f t="shared" si="0"/>
        <v>44800</v>
      </c>
      <c r="C14" s="61">
        <v>0.86299999999999999</v>
      </c>
      <c r="D14" s="13"/>
      <c r="E14" s="13"/>
      <c r="F14" s="13"/>
    </row>
    <row r="15" spans="1:6" x14ac:dyDescent="0.3">
      <c r="A15" s="61">
        <v>80</v>
      </c>
      <c r="B15" s="61">
        <f t="shared" si="0"/>
        <v>51200</v>
      </c>
      <c r="C15" s="61">
        <v>0.85699999999999998</v>
      </c>
      <c r="D15" s="13"/>
      <c r="E15" s="13"/>
      <c r="F15" s="13"/>
    </row>
    <row r="16" spans="1:6" x14ac:dyDescent="0.3">
      <c r="A16" s="61">
        <v>90</v>
      </c>
      <c r="B16" s="61">
        <f t="shared" si="0"/>
        <v>57600</v>
      </c>
      <c r="C16" s="61">
        <v>0.85199999999999998</v>
      </c>
      <c r="D16" s="13"/>
      <c r="E16" s="13"/>
      <c r="F16" s="13"/>
    </row>
    <row r="17" spans="1:6" x14ac:dyDescent="0.3">
      <c r="A17" s="61">
        <v>100</v>
      </c>
      <c r="B17" s="61">
        <f t="shared" si="0"/>
        <v>64000</v>
      </c>
      <c r="C17" s="61">
        <v>0.84799999999999998</v>
      </c>
      <c r="D17" s="13"/>
      <c r="E17" s="13"/>
      <c r="F17" s="13"/>
    </row>
    <row r="18" spans="1:6" x14ac:dyDescent="0.3">
      <c r="A18" s="61">
        <v>110</v>
      </c>
      <c r="B18" s="61">
        <f t="shared" si="0"/>
        <v>70400</v>
      </c>
      <c r="C18" s="61">
        <v>0.84499999999999997</v>
      </c>
      <c r="D18" s="13"/>
      <c r="E18" s="13"/>
      <c r="F18" s="13"/>
    </row>
    <row r="19" spans="1:6" x14ac:dyDescent="0.3">
      <c r="A19" s="53">
        <v>120</v>
      </c>
      <c r="B19" s="61">
        <f t="shared" si="0"/>
        <v>76800</v>
      </c>
      <c r="C19" s="11">
        <v>0.84099999999999997</v>
      </c>
      <c r="D19" s="13"/>
      <c r="E19" s="13"/>
      <c r="F19" s="13"/>
    </row>
    <row r="20" spans="1:6" x14ac:dyDescent="0.3">
      <c r="A20" s="11">
        <v>130</v>
      </c>
      <c r="B20" s="61">
        <f t="shared" si="0"/>
        <v>83200</v>
      </c>
      <c r="C20" s="11">
        <v>0.83799999999999997</v>
      </c>
      <c r="D20" s="13"/>
      <c r="E20" s="13"/>
      <c r="F20" s="13"/>
    </row>
    <row r="21" spans="1:6" x14ac:dyDescent="0.3">
      <c r="A21" s="11">
        <v>140</v>
      </c>
      <c r="B21" s="61">
        <f t="shared" si="0"/>
        <v>89600</v>
      </c>
      <c r="C21" s="11">
        <v>0.83499999999999996</v>
      </c>
      <c r="D21" s="13"/>
      <c r="E21" s="13"/>
      <c r="F21" s="13"/>
    </row>
    <row r="22" spans="1:6" x14ac:dyDescent="0.3">
      <c r="A22" s="11">
        <v>150</v>
      </c>
      <c r="B22" s="61">
        <f t="shared" si="0"/>
        <v>96000</v>
      </c>
      <c r="C22" s="11">
        <v>0.83199999999999996</v>
      </c>
      <c r="D22" s="13"/>
      <c r="E22" s="13"/>
      <c r="F22" s="13"/>
    </row>
    <row r="23" spans="1:6" x14ac:dyDescent="0.3">
      <c r="A23" s="11">
        <v>200</v>
      </c>
      <c r="B23" s="61">
        <f t="shared" si="0"/>
        <v>128000</v>
      </c>
      <c r="C23" s="11">
        <v>0.82</v>
      </c>
      <c r="D23" s="13"/>
      <c r="E23" s="13"/>
      <c r="F23" s="13"/>
    </row>
    <row r="24" spans="1:6" x14ac:dyDescent="0.3">
      <c r="A24" s="11">
        <v>250</v>
      </c>
      <c r="B24" s="61">
        <f t="shared" si="0"/>
        <v>160000</v>
      </c>
      <c r="C24" s="11">
        <v>0.81200000000000006</v>
      </c>
      <c r="D24" s="13"/>
      <c r="E24" s="13"/>
      <c r="F24" s="13"/>
    </row>
    <row r="25" spans="1:6" x14ac:dyDescent="0.3">
      <c r="A25" s="11">
        <v>300</v>
      </c>
      <c r="B25" s="61">
        <f t="shared" si="0"/>
        <v>192000</v>
      </c>
      <c r="C25" s="11">
        <v>0.80600000000000005</v>
      </c>
      <c r="D25" s="13"/>
      <c r="E25" s="13"/>
      <c r="F25" s="13"/>
    </row>
    <row r="26" spans="1:6" x14ac:dyDescent="0.3">
      <c r="A26" s="11">
        <v>400</v>
      </c>
      <c r="B26" s="61">
        <f t="shared" si="0"/>
        <v>256000</v>
      </c>
      <c r="C26" s="11">
        <v>0.79600000000000004</v>
      </c>
      <c r="D26" s="13"/>
      <c r="E26" s="13"/>
      <c r="F26" s="13"/>
    </row>
    <row r="27" spans="1:6" x14ac:dyDescent="0.3">
      <c r="A27" s="11">
        <v>500</v>
      </c>
      <c r="B27" s="61">
        <f t="shared" si="0"/>
        <v>320000</v>
      </c>
      <c r="C27" s="11">
        <v>0.79300000000000004</v>
      </c>
      <c r="D27" s="13"/>
      <c r="E27" s="13"/>
      <c r="F27" s="13"/>
    </row>
    <row r="28" spans="1:6" x14ac:dyDescent="0.3">
      <c r="A28" s="13"/>
      <c r="B28" s="13"/>
      <c r="C28" s="13"/>
      <c r="D28" s="13"/>
      <c r="E28" s="13"/>
      <c r="F28" s="1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election activeCell="E45" sqref="E45"/>
    </sheetView>
  </sheetViews>
  <sheetFormatPr defaultRowHeight="14.4" x14ac:dyDescent="0.3"/>
  <cols>
    <col min="1" max="1" width="6.6640625" customWidth="1"/>
    <col min="2" max="2" width="21.33203125" customWidth="1"/>
    <col min="3" max="3" width="18.44140625" customWidth="1"/>
  </cols>
  <sheetData>
    <row r="1" spans="1:6" ht="15" x14ac:dyDescent="0.35">
      <c r="A1" s="77" t="s">
        <v>123</v>
      </c>
      <c r="B1" s="3"/>
      <c r="C1" s="5"/>
      <c r="D1" s="5"/>
    </row>
    <row r="2" spans="1:6" x14ac:dyDescent="0.3">
      <c r="A2" s="78" t="s">
        <v>46</v>
      </c>
      <c r="B2" s="78" t="s">
        <v>49</v>
      </c>
      <c r="C2" s="78" t="s">
        <v>50</v>
      </c>
      <c r="D2" s="78" t="s">
        <v>51</v>
      </c>
      <c r="E2" s="78" t="s">
        <v>52</v>
      </c>
      <c r="F2" s="13"/>
    </row>
    <row r="3" spans="1:6" ht="67.5" customHeight="1" x14ac:dyDescent="0.3">
      <c r="A3" s="58" t="s">
        <v>44</v>
      </c>
      <c r="B3" s="59" t="s">
        <v>59</v>
      </c>
      <c r="C3" s="59" t="s">
        <v>60</v>
      </c>
      <c r="D3" s="60">
        <v>-6.2500000000000003E-3</v>
      </c>
      <c r="E3" s="56">
        <v>0.04</v>
      </c>
    </row>
    <row r="4" spans="1:6" ht="91.5" customHeight="1" x14ac:dyDescent="0.3">
      <c r="A4" s="58" t="s">
        <v>47</v>
      </c>
      <c r="B4" s="59" t="s">
        <v>61</v>
      </c>
      <c r="C4" s="59" t="s">
        <v>62</v>
      </c>
      <c r="D4" s="60">
        <v>-1.375E-2</v>
      </c>
      <c r="E4" s="56">
        <v>0.08</v>
      </c>
    </row>
    <row r="5" spans="1:6" ht="123.75" customHeight="1" x14ac:dyDescent="0.3">
      <c r="A5" s="58" t="s">
        <v>45</v>
      </c>
      <c r="B5" s="59" t="s">
        <v>63</v>
      </c>
      <c r="C5" s="59" t="s">
        <v>64</v>
      </c>
      <c r="D5" s="60">
        <v>-2.5000000000000001E-2</v>
      </c>
      <c r="E5" s="56">
        <v>0.15</v>
      </c>
    </row>
    <row r="6" spans="1:6" ht="71.400000000000006" x14ac:dyDescent="0.3">
      <c r="A6" s="58" t="s">
        <v>48</v>
      </c>
      <c r="B6" s="59" t="s">
        <v>65</v>
      </c>
      <c r="C6" s="59" t="s">
        <v>66</v>
      </c>
      <c r="D6" s="60">
        <v>-0.03</v>
      </c>
      <c r="E6" s="56">
        <v>0.2</v>
      </c>
    </row>
    <row r="7" spans="1:6" x14ac:dyDescent="0.3">
      <c r="A7" s="3"/>
      <c r="B7" s="3"/>
      <c r="C7" s="5"/>
      <c r="D7" s="5"/>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1"/>
  <sheetViews>
    <sheetView zoomScaleNormal="100" workbookViewId="0">
      <selection activeCell="C38" sqref="C38"/>
    </sheetView>
  </sheetViews>
  <sheetFormatPr defaultColWidth="9.109375" defaultRowHeight="14.4" x14ac:dyDescent="0.3"/>
  <cols>
    <col min="1" max="1" width="15.109375" style="13" customWidth="1"/>
    <col min="2" max="2" width="20.33203125" style="13" customWidth="1"/>
    <col min="3" max="3" width="38.6640625" style="13" customWidth="1"/>
    <col min="4" max="4" width="9.109375" style="13" customWidth="1"/>
    <col min="5" max="10" width="9.109375" style="13"/>
    <col min="11" max="11" width="11.109375" style="13" customWidth="1"/>
    <col min="12" max="13" width="9.109375" style="13"/>
    <col min="14" max="15" width="9.109375" style="11"/>
    <col min="16" max="16" width="11.44140625" style="11" customWidth="1"/>
    <col min="17" max="17" width="9.109375" style="13"/>
    <col min="18" max="19" width="9.109375" style="11"/>
    <col min="20" max="16384" width="9.109375" style="13"/>
  </cols>
  <sheetData>
    <row r="1" spans="1:11" x14ac:dyDescent="0.3">
      <c r="A1" s="86" t="s">
        <v>127</v>
      </c>
      <c r="B1" s="15"/>
      <c r="C1" s="15"/>
      <c r="D1" s="19"/>
    </row>
    <row r="2" spans="1:11" ht="15.6" x14ac:dyDescent="0.35">
      <c r="A2" s="80" t="s">
        <v>125</v>
      </c>
      <c r="B2" s="87" t="s">
        <v>206</v>
      </c>
      <c r="C2" s="80" t="s">
        <v>94</v>
      </c>
    </row>
    <row r="3" spans="1:11" ht="36" customHeight="1" x14ac:dyDescent="0.3">
      <c r="A3" s="79" t="s">
        <v>124</v>
      </c>
      <c r="B3" s="79" t="s">
        <v>207</v>
      </c>
      <c r="C3" s="11"/>
      <c r="D3" s="69"/>
      <c r="E3" s="69"/>
      <c r="F3" s="69"/>
      <c r="G3" s="69"/>
      <c r="H3" s="69"/>
      <c r="I3" s="69"/>
      <c r="J3" s="69"/>
      <c r="K3" s="69"/>
    </row>
    <row r="4" spans="1:11" s="11" customFormat="1" x14ac:dyDescent="0.3">
      <c r="A4" s="3">
        <v>0.5</v>
      </c>
      <c r="B4" s="3">
        <v>1.7</v>
      </c>
      <c r="C4" s="5" t="s">
        <v>209</v>
      </c>
      <c r="D4" s="70"/>
      <c r="E4" s="70"/>
      <c r="F4" s="70"/>
      <c r="G4" s="70"/>
      <c r="H4" s="70"/>
      <c r="I4" s="70"/>
      <c r="J4" s="70"/>
      <c r="K4" s="70"/>
    </row>
    <row r="5" spans="1:11" x14ac:dyDescent="0.3">
      <c r="A5" s="10">
        <v>0.1</v>
      </c>
      <c r="B5" s="10">
        <v>3.5</v>
      </c>
      <c r="C5" s="15" t="s">
        <v>213</v>
      </c>
      <c r="D5" s="70"/>
      <c r="E5" s="70"/>
      <c r="F5" s="70"/>
      <c r="G5" s="70"/>
      <c r="H5" s="70"/>
      <c r="I5" s="70"/>
      <c r="J5" s="70"/>
      <c r="K5" s="70"/>
    </row>
    <row r="6" spans="1:11" x14ac:dyDescent="0.3">
      <c r="A6" s="10">
        <v>0.04</v>
      </c>
      <c r="B6" s="10">
        <v>3.75</v>
      </c>
      <c r="C6" s="15" t="s">
        <v>212</v>
      </c>
      <c r="D6" s="61"/>
      <c r="E6" s="11"/>
      <c r="F6" s="61"/>
      <c r="G6" s="11"/>
      <c r="H6" s="61"/>
      <c r="I6" s="11"/>
      <c r="J6" s="61"/>
      <c r="K6" s="11"/>
    </row>
    <row r="7" spans="1:11" x14ac:dyDescent="0.3">
      <c r="A7" s="10">
        <v>0.02</v>
      </c>
      <c r="B7" s="10">
        <v>4.3499999999999996</v>
      </c>
      <c r="C7" s="15" t="s">
        <v>211</v>
      </c>
      <c r="D7" s="61"/>
      <c r="E7" s="11"/>
      <c r="F7" s="61"/>
      <c r="G7" s="11"/>
      <c r="H7" s="61"/>
      <c r="I7" s="11"/>
      <c r="J7" s="61"/>
      <c r="K7" s="11"/>
    </row>
    <row r="8" spans="1:11" x14ac:dyDescent="0.3">
      <c r="A8" s="10">
        <v>0.01</v>
      </c>
      <c r="B8" s="10">
        <v>5.15</v>
      </c>
      <c r="C8" s="15" t="s">
        <v>210</v>
      </c>
      <c r="D8" s="61"/>
      <c r="E8" s="11"/>
      <c r="F8" s="61"/>
      <c r="G8" s="11"/>
      <c r="H8" s="61"/>
      <c r="I8" s="11"/>
      <c r="J8" s="61"/>
      <c r="K8" s="11"/>
    </row>
    <row r="9" spans="1:11" x14ac:dyDescent="0.3">
      <c r="B9" s="11"/>
      <c r="D9" s="61"/>
      <c r="E9" s="11"/>
      <c r="F9" s="61"/>
      <c r="G9" s="11"/>
      <c r="H9" s="61"/>
      <c r="I9" s="11"/>
      <c r="J9" s="61"/>
      <c r="K9" s="11"/>
    </row>
    <row r="10" spans="1:11" x14ac:dyDescent="0.3">
      <c r="B10" s="11"/>
      <c r="D10" s="61"/>
      <c r="E10" s="11"/>
      <c r="F10" s="61"/>
      <c r="G10" s="11"/>
      <c r="H10" s="61"/>
      <c r="I10" s="11"/>
      <c r="J10" s="61"/>
      <c r="K10" s="11"/>
    </row>
    <row r="11" spans="1:11" x14ac:dyDescent="0.3">
      <c r="B11" s="11"/>
      <c r="D11" s="61"/>
      <c r="E11" s="11"/>
      <c r="F11" s="61"/>
      <c r="G11" s="11"/>
      <c r="H11" s="61"/>
      <c r="I11" s="11"/>
      <c r="J11" s="61"/>
      <c r="K11" s="11"/>
    </row>
    <row r="12" spans="1:11" x14ac:dyDescent="0.3">
      <c r="B12" s="11"/>
      <c r="D12" s="61"/>
      <c r="E12" s="11"/>
      <c r="F12" s="61"/>
      <c r="G12" s="11"/>
      <c r="H12" s="61"/>
      <c r="I12" s="11"/>
      <c r="J12" s="61"/>
      <c r="K12" s="11"/>
    </row>
    <row r="13" spans="1:11" x14ac:dyDescent="0.3">
      <c r="B13" s="11"/>
      <c r="D13" s="61"/>
      <c r="E13" s="11"/>
      <c r="F13" s="61"/>
      <c r="G13" s="11"/>
      <c r="H13" s="61"/>
      <c r="I13" s="11"/>
      <c r="J13" s="61"/>
      <c r="K13" s="11"/>
    </row>
    <row r="14" spans="1:11" x14ac:dyDescent="0.3">
      <c r="B14" s="11"/>
      <c r="D14" s="61"/>
      <c r="E14" s="11"/>
      <c r="F14" s="61"/>
      <c r="G14" s="11"/>
      <c r="H14" s="61"/>
      <c r="I14" s="11"/>
      <c r="J14" s="61"/>
      <c r="K14" s="11"/>
    </row>
    <row r="15" spans="1:11" x14ac:dyDescent="0.3">
      <c r="B15" s="11"/>
      <c r="D15" s="61"/>
      <c r="E15" s="11"/>
      <c r="F15" s="61"/>
      <c r="G15" s="11"/>
      <c r="H15" s="61"/>
      <c r="I15" s="11"/>
      <c r="J15" s="61"/>
      <c r="K15" s="11"/>
    </row>
    <row r="16" spans="1:11" x14ac:dyDescent="0.3">
      <c r="B16" s="11"/>
      <c r="D16" s="61"/>
      <c r="E16" s="11"/>
      <c r="F16" s="61"/>
      <c r="G16" s="11"/>
      <c r="H16" s="61"/>
      <c r="I16" s="11"/>
      <c r="J16" s="61"/>
      <c r="K16" s="11"/>
    </row>
    <row r="17" spans="2:11" x14ac:dyDescent="0.3">
      <c r="B17" s="11"/>
      <c r="D17" s="61"/>
      <c r="E17" s="11"/>
      <c r="F17" s="61"/>
      <c r="G17" s="11"/>
      <c r="H17" s="61"/>
      <c r="I17" s="11"/>
      <c r="J17" s="61"/>
      <c r="K17" s="11"/>
    </row>
    <row r="18" spans="2:11" x14ac:dyDescent="0.3">
      <c r="B18" s="11"/>
      <c r="D18" s="61"/>
      <c r="E18" s="11"/>
      <c r="F18" s="61"/>
      <c r="G18" s="11"/>
      <c r="H18" s="61"/>
      <c r="I18" s="11"/>
      <c r="J18" s="61"/>
      <c r="K18" s="11"/>
    </row>
    <row r="19" spans="2:11" x14ac:dyDescent="0.3">
      <c r="B19" s="11"/>
      <c r="D19" s="61"/>
      <c r="E19" s="11"/>
      <c r="F19" s="61"/>
      <c r="G19" s="11"/>
      <c r="H19" s="61"/>
      <c r="I19" s="11"/>
      <c r="J19" s="61"/>
      <c r="K19" s="11"/>
    </row>
    <row r="20" spans="2:11" x14ac:dyDescent="0.3">
      <c r="B20" s="11"/>
      <c r="D20" s="61"/>
      <c r="E20" s="11"/>
      <c r="F20" s="61"/>
      <c r="G20" s="11"/>
      <c r="H20" s="61"/>
      <c r="I20" s="11"/>
      <c r="J20" s="61"/>
      <c r="K20" s="11"/>
    </row>
    <row r="21" spans="2:11" x14ac:dyDescent="0.3">
      <c r="B21" s="11"/>
      <c r="D21" s="61"/>
      <c r="E21" s="11"/>
      <c r="F21" s="61"/>
      <c r="G21" s="11"/>
      <c r="H21" s="61"/>
      <c r="I21" s="11"/>
      <c r="J21" s="61"/>
      <c r="K21" s="11"/>
    </row>
    <row r="22" spans="2:11" x14ac:dyDescent="0.3">
      <c r="B22" s="11"/>
      <c r="D22" s="61"/>
      <c r="E22" s="11"/>
      <c r="F22" s="61"/>
      <c r="G22" s="11"/>
      <c r="H22" s="61"/>
      <c r="I22" s="11"/>
      <c r="J22" s="61"/>
      <c r="K22" s="11"/>
    </row>
    <row r="23" spans="2:11" x14ac:dyDescent="0.3">
      <c r="B23" s="11"/>
      <c r="D23" s="11"/>
      <c r="E23" s="11"/>
      <c r="F23" s="11"/>
      <c r="G23" s="11"/>
      <c r="H23" s="61"/>
      <c r="I23" s="11"/>
      <c r="J23" s="61"/>
      <c r="K23" s="11"/>
    </row>
    <row r="24" spans="2:11" x14ac:dyDescent="0.3">
      <c r="H24" s="11"/>
    </row>
    <row r="36" spans="3:16" x14ac:dyDescent="0.3">
      <c r="D36" s="18"/>
      <c r="E36" s="11"/>
    </row>
    <row r="38" spans="3:16" x14ac:dyDescent="0.3">
      <c r="K38" s="11"/>
    </row>
    <row r="39" spans="3:16" x14ac:dyDescent="0.3">
      <c r="K39" s="11"/>
      <c r="N39" s="61"/>
      <c r="O39" s="61"/>
      <c r="P39" s="61"/>
    </row>
    <row r="40" spans="3:16" x14ac:dyDescent="0.3">
      <c r="N40" s="61"/>
      <c r="O40" s="61"/>
      <c r="P40" s="61"/>
    </row>
    <row r="41" spans="3:16" x14ac:dyDescent="0.3">
      <c r="N41" s="61"/>
      <c r="O41" s="61"/>
      <c r="P41" s="61"/>
    </row>
    <row r="42" spans="3:16" x14ac:dyDescent="0.3">
      <c r="N42" s="61"/>
      <c r="O42" s="61"/>
      <c r="P42" s="61"/>
    </row>
    <row r="43" spans="3:16" x14ac:dyDescent="0.3">
      <c r="I43" s="71"/>
      <c r="N43" s="61"/>
      <c r="O43" s="61"/>
      <c r="P43" s="61"/>
    </row>
    <row r="44" spans="3:16" x14ac:dyDescent="0.3">
      <c r="N44" s="61"/>
      <c r="O44" s="61"/>
      <c r="P44" s="61"/>
    </row>
    <row r="45" spans="3:16" x14ac:dyDescent="0.3">
      <c r="N45" s="61"/>
      <c r="O45" s="61"/>
      <c r="P45" s="61"/>
    </row>
    <row r="46" spans="3:16" s="11" customFormat="1" x14ac:dyDescent="0.3">
      <c r="D46" s="45"/>
      <c r="E46" s="45"/>
      <c r="M46" s="18"/>
      <c r="N46" s="61"/>
      <c r="O46" s="61"/>
      <c r="P46" s="61"/>
    </row>
    <row r="47" spans="3:16" s="11" customFormat="1" ht="17.25" customHeight="1" x14ac:dyDescent="0.3">
      <c r="C47" s="72"/>
      <c r="F47" s="63"/>
      <c r="G47" s="73"/>
      <c r="M47" s="18"/>
      <c r="N47" s="61"/>
      <c r="O47" s="61"/>
      <c r="P47" s="61"/>
    </row>
    <row r="48" spans="3:16" s="11" customFormat="1" x14ac:dyDescent="0.3">
      <c r="F48" s="63"/>
      <c r="G48" s="73"/>
      <c r="M48" s="18"/>
      <c r="N48" s="61"/>
      <c r="O48" s="61"/>
      <c r="P48" s="61"/>
    </row>
    <row r="49" spans="3:16" s="11" customFormat="1" x14ac:dyDescent="0.3">
      <c r="F49" s="63"/>
      <c r="G49" s="73"/>
      <c r="M49" s="18"/>
      <c r="N49" s="61"/>
      <c r="O49" s="61"/>
      <c r="P49" s="61"/>
    </row>
    <row r="50" spans="3:16" s="11" customFormat="1" x14ac:dyDescent="0.3">
      <c r="F50" s="63"/>
      <c r="G50" s="73"/>
      <c r="M50" s="18"/>
      <c r="N50" s="61"/>
      <c r="O50" s="61"/>
      <c r="P50" s="61"/>
    </row>
    <row r="51" spans="3:16" x14ac:dyDescent="0.3">
      <c r="M51" s="18"/>
      <c r="N51" s="61"/>
      <c r="O51" s="61"/>
      <c r="P51" s="61"/>
    </row>
    <row r="52" spans="3:16" x14ac:dyDescent="0.3">
      <c r="M52" s="18"/>
      <c r="N52" s="61"/>
      <c r="O52" s="61"/>
      <c r="P52" s="61"/>
    </row>
    <row r="53" spans="3:16" x14ac:dyDescent="0.3">
      <c r="M53" s="18"/>
      <c r="N53" s="53"/>
      <c r="P53" s="61"/>
    </row>
    <row r="54" spans="3:16" x14ac:dyDescent="0.3">
      <c r="M54" s="18"/>
      <c r="P54" s="61"/>
    </row>
    <row r="55" spans="3:16" x14ac:dyDescent="0.3">
      <c r="M55" s="18"/>
      <c r="P55" s="61"/>
    </row>
    <row r="56" spans="3:16" x14ac:dyDescent="0.3">
      <c r="M56" s="18"/>
      <c r="P56" s="61"/>
    </row>
    <row r="57" spans="3:16" x14ac:dyDescent="0.3">
      <c r="M57" s="18"/>
      <c r="P57" s="61"/>
    </row>
    <row r="58" spans="3:16" x14ac:dyDescent="0.3">
      <c r="M58" s="18"/>
      <c r="P58" s="61"/>
    </row>
    <row r="59" spans="3:16" x14ac:dyDescent="0.3">
      <c r="C59" s="54"/>
      <c r="M59" s="18"/>
      <c r="P59" s="61"/>
    </row>
    <row r="60" spans="3:16" x14ac:dyDescent="0.3">
      <c r="M60" s="18"/>
      <c r="P60" s="61"/>
    </row>
    <row r="61" spans="3:16" x14ac:dyDescent="0.3">
      <c r="M61" s="18"/>
      <c r="P61" s="61"/>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7"/>
  <sheetViews>
    <sheetView tabSelected="1" topLeftCell="A13" workbookViewId="0">
      <selection activeCell="E20" sqref="E20"/>
    </sheetView>
  </sheetViews>
  <sheetFormatPr defaultRowHeight="14.4" x14ac:dyDescent="0.3"/>
  <cols>
    <col min="1" max="1" width="39.88671875" customWidth="1"/>
    <col min="2" max="2" width="11.44140625" customWidth="1"/>
    <col min="3" max="3" width="14.5546875" customWidth="1"/>
    <col min="4" max="4" width="24.109375" customWidth="1"/>
    <col min="5" max="5" width="16.88671875" customWidth="1"/>
  </cols>
  <sheetData>
    <row r="1" spans="1:1" x14ac:dyDescent="0.3">
      <c r="A1" s="25"/>
    </row>
    <row r="32" spans="1:1" x14ac:dyDescent="0.3">
      <c r="A32" s="25" t="s">
        <v>194</v>
      </c>
    </row>
    <row r="34" spans="1:5" x14ac:dyDescent="0.3">
      <c r="A34" s="46" t="s">
        <v>71</v>
      </c>
      <c r="B34" s="47" t="s">
        <v>72</v>
      </c>
      <c r="C34" s="47" t="s">
        <v>73</v>
      </c>
      <c r="D34" s="47" t="s">
        <v>78</v>
      </c>
      <c r="E34" s="47" t="s">
        <v>183</v>
      </c>
    </row>
    <row r="35" spans="1:5" x14ac:dyDescent="0.3">
      <c r="A35" s="26"/>
      <c r="B35" s="8"/>
      <c r="C35" s="8"/>
      <c r="D35" s="8"/>
    </row>
    <row r="36" spans="1:5" x14ac:dyDescent="0.3">
      <c r="A36" s="37" t="s">
        <v>91</v>
      </c>
      <c r="B36" s="29"/>
      <c r="C36" s="36"/>
      <c r="D36" s="33"/>
    </row>
    <row r="37" spans="1:5" x14ac:dyDescent="0.3">
      <c r="A37" s="32" t="s">
        <v>100</v>
      </c>
      <c r="B37" s="51" t="s">
        <v>68</v>
      </c>
      <c r="C37" s="41">
        <v>5.0000000000000001E-3</v>
      </c>
      <c r="D37" s="32" t="s">
        <v>85</v>
      </c>
      <c r="E37" t="s">
        <v>184</v>
      </c>
    </row>
    <row r="38" spans="1:5" ht="16.2" x14ac:dyDescent="0.3">
      <c r="A38" s="32" t="s">
        <v>182</v>
      </c>
      <c r="B38" s="51" t="s">
        <v>67</v>
      </c>
      <c r="C38" s="41">
        <v>10</v>
      </c>
      <c r="D38" s="32" t="s">
        <v>81</v>
      </c>
      <c r="E38" t="s">
        <v>188</v>
      </c>
    </row>
    <row r="39" spans="1:5" ht="16.2" x14ac:dyDescent="0.3">
      <c r="A39" s="32" t="s">
        <v>95</v>
      </c>
      <c r="B39" s="51" t="s">
        <v>44</v>
      </c>
      <c r="C39" s="41">
        <v>67200</v>
      </c>
      <c r="D39" s="33" t="s">
        <v>90</v>
      </c>
      <c r="E39" t="s">
        <v>187</v>
      </c>
    </row>
    <row r="40" spans="1:5" ht="16.8" x14ac:dyDescent="0.35">
      <c r="A40" s="32" t="s">
        <v>118</v>
      </c>
      <c r="B40" s="51" t="s">
        <v>119</v>
      </c>
      <c r="C40" s="41">
        <v>6700</v>
      </c>
      <c r="D40" s="33" t="s">
        <v>80</v>
      </c>
      <c r="E40" t="s">
        <v>189</v>
      </c>
    </row>
    <row r="41" spans="1:5" x14ac:dyDescent="0.3">
      <c r="A41" s="32"/>
      <c r="B41" s="52"/>
      <c r="C41" s="43"/>
      <c r="D41" s="33"/>
    </row>
    <row r="42" spans="1:5" x14ac:dyDescent="0.3">
      <c r="A42" s="37" t="s">
        <v>97</v>
      </c>
      <c r="B42" s="52"/>
      <c r="C42" s="43"/>
      <c r="D42" s="33"/>
    </row>
    <row r="43" spans="1:5" ht="16.2" x14ac:dyDescent="0.3">
      <c r="A43" s="32" t="s">
        <v>105</v>
      </c>
      <c r="B43" s="51" t="s">
        <v>45</v>
      </c>
      <c r="C43" s="42">
        <v>0.27500000000000002</v>
      </c>
      <c r="D43" s="33" t="s">
        <v>69</v>
      </c>
      <c r="E43" t="s">
        <v>197</v>
      </c>
    </row>
    <row r="44" spans="1:5" ht="16.2" x14ac:dyDescent="0.3">
      <c r="A44" s="32" t="s">
        <v>114</v>
      </c>
      <c r="B44" s="51" t="s">
        <v>48</v>
      </c>
      <c r="C44" s="35">
        <v>0.84799999999999998</v>
      </c>
      <c r="D44" s="32" t="s">
        <v>69</v>
      </c>
      <c r="E44" t="s">
        <v>190</v>
      </c>
    </row>
    <row r="45" spans="1:5" ht="16.8" x14ac:dyDescent="0.35">
      <c r="A45" s="32" t="s">
        <v>180</v>
      </c>
      <c r="B45" s="51" t="s">
        <v>51</v>
      </c>
      <c r="C45" s="50">
        <v>-1.375E-2</v>
      </c>
      <c r="D45" s="32"/>
      <c r="E45" t="s">
        <v>191</v>
      </c>
    </row>
    <row r="46" spans="1:5" ht="16.8" x14ac:dyDescent="0.35">
      <c r="A46" s="32" t="s">
        <v>181</v>
      </c>
      <c r="B46" s="51" t="s">
        <v>52</v>
      </c>
      <c r="C46" s="42">
        <v>0.08</v>
      </c>
      <c r="D46" s="32"/>
      <c r="E46" t="s">
        <v>191</v>
      </c>
    </row>
    <row r="47" spans="1:5" x14ac:dyDescent="0.3">
      <c r="A47" s="32"/>
      <c r="B47" s="51"/>
      <c r="C47" s="43"/>
      <c r="D47" s="32"/>
    </row>
    <row r="48" spans="1:5" x14ac:dyDescent="0.3">
      <c r="A48" s="37" t="s">
        <v>92</v>
      </c>
      <c r="B48" s="51"/>
      <c r="C48" s="43"/>
      <c r="D48" s="33"/>
    </row>
    <row r="49" spans="1:5" ht="15.6" x14ac:dyDescent="0.35">
      <c r="A49" s="33" t="s">
        <v>89</v>
      </c>
      <c r="B49" s="51" t="s">
        <v>109</v>
      </c>
      <c r="C49" s="41">
        <v>24</v>
      </c>
      <c r="D49" s="32" t="s">
        <v>84</v>
      </c>
      <c r="E49" t="s">
        <v>192</v>
      </c>
    </row>
    <row r="50" spans="1:5" ht="15.6" x14ac:dyDescent="0.35">
      <c r="A50" s="33" t="s">
        <v>103</v>
      </c>
      <c r="B50" s="51" t="s">
        <v>110</v>
      </c>
      <c r="C50" s="41">
        <v>1.1000000000000001</v>
      </c>
      <c r="D50" s="32" t="s">
        <v>82</v>
      </c>
      <c r="E50" t="s">
        <v>196</v>
      </c>
    </row>
    <row r="51" spans="1:5" x14ac:dyDescent="0.3">
      <c r="A51" s="33"/>
      <c r="B51" s="51"/>
      <c r="C51" s="43"/>
      <c r="D51" s="32"/>
    </row>
    <row r="52" spans="1:5" x14ac:dyDescent="0.3">
      <c r="A52" s="39" t="s">
        <v>93</v>
      </c>
      <c r="B52" s="51"/>
      <c r="C52" s="43"/>
      <c r="D52" s="32"/>
    </row>
    <row r="53" spans="1:5" ht="16.8" x14ac:dyDescent="0.35">
      <c r="A53" s="32" t="s">
        <v>116</v>
      </c>
      <c r="B53" s="52" t="s">
        <v>135</v>
      </c>
      <c r="C53" s="66">
        <v>1.67</v>
      </c>
      <c r="D53" s="33" t="s">
        <v>195</v>
      </c>
      <c r="E53" t="s">
        <v>193</v>
      </c>
    </row>
    <row r="54" spans="1:5" x14ac:dyDescent="0.3">
      <c r="A54" s="32"/>
      <c r="B54" s="52"/>
      <c r="C54" s="65"/>
      <c r="D54" s="33"/>
    </row>
    <row r="55" spans="1:5" x14ac:dyDescent="0.3">
      <c r="A55" s="37" t="s">
        <v>201</v>
      </c>
      <c r="B55" s="52"/>
      <c r="C55" s="65"/>
      <c r="D55" s="33"/>
    </row>
    <row r="56" spans="1:5" ht="15.6" x14ac:dyDescent="0.35">
      <c r="A56" s="32" t="s">
        <v>199</v>
      </c>
      <c r="B56" s="51" t="s">
        <v>236</v>
      </c>
      <c r="C56" s="40">
        <v>700</v>
      </c>
      <c r="D56" s="32" t="s">
        <v>80</v>
      </c>
    </row>
    <row r="57" spans="1:5" ht="15.6" x14ac:dyDescent="0.35">
      <c r="A57" s="32" t="s">
        <v>202</v>
      </c>
      <c r="B57" s="51" t="s">
        <v>200</v>
      </c>
      <c r="C57" s="40">
        <v>30</v>
      </c>
      <c r="D57" s="32" t="s">
        <v>235</v>
      </c>
    </row>
    <row r="58" spans="1:5" x14ac:dyDescent="0.3">
      <c r="A58" s="37"/>
      <c r="B58" s="52"/>
      <c r="C58" s="65"/>
      <c r="D58" s="33"/>
    </row>
    <row r="59" spans="1:5" x14ac:dyDescent="0.3">
      <c r="A59" s="25" t="s">
        <v>96</v>
      </c>
      <c r="B59" s="52"/>
      <c r="C59" s="65"/>
      <c r="D59" s="33"/>
    </row>
    <row r="60" spans="1:5" x14ac:dyDescent="0.3">
      <c r="A60" s="97" t="s">
        <v>168</v>
      </c>
      <c r="B60" s="52"/>
      <c r="C60" s="65"/>
      <c r="D60" s="33"/>
    </row>
    <row r="61" spans="1:5" x14ac:dyDescent="0.3">
      <c r="A61" s="34" t="s">
        <v>169</v>
      </c>
      <c r="B61" s="52"/>
      <c r="C61" s="65"/>
      <c r="D61" s="33"/>
    </row>
    <row r="62" spans="1:5" x14ac:dyDescent="0.3">
      <c r="A62" s="34" t="s">
        <v>170</v>
      </c>
      <c r="B62" s="52"/>
      <c r="C62" s="65"/>
      <c r="D62" s="33"/>
    </row>
    <row r="63" spans="1:5" x14ac:dyDescent="0.3">
      <c r="A63" s="48" t="s">
        <v>171</v>
      </c>
      <c r="B63" s="52"/>
      <c r="C63" s="65"/>
      <c r="D63" s="33"/>
    </row>
    <row r="64" spans="1:5" x14ac:dyDescent="0.3">
      <c r="A64" s="48" t="s">
        <v>172</v>
      </c>
      <c r="B64" s="52"/>
      <c r="C64" s="65"/>
      <c r="D64" s="33"/>
    </row>
    <row r="65" spans="1:8" x14ac:dyDescent="0.3">
      <c r="A65" s="48" t="s">
        <v>173</v>
      </c>
      <c r="B65" s="52"/>
      <c r="C65" s="65"/>
      <c r="D65" s="33"/>
    </row>
    <row r="66" spans="1:8" x14ac:dyDescent="0.3">
      <c r="A66" s="48" t="s">
        <v>174</v>
      </c>
      <c r="B66" s="52"/>
      <c r="C66" s="65"/>
      <c r="D66" s="33"/>
    </row>
    <row r="67" spans="1:8" x14ac:dyDescent="0.3">
      <c r="A67" s="49" t="s">
        <v>175</v>
      </c>
      <c r="B67" s="4"/>
      <c r="C67" s="4"/>
    </row>
    <row r="68" spans="1:8" x14ac:dyDescent="0.3">
      <c r="A68" s="34" t="s">
        <v>176</v>
      </c>
      <c r="B68" s="4"/>
      <c r="C68" s="4"/>
    </row>
    <row r="69" spans="1:8" x14ac:dyDescent="0.3">
      <c r="A69" s="34" t="s">
        <v>177</v>
      </c>
      <c r="B69" s="4"/>
      <c r="C69" s="4"/>
    </row>
    <row r="70" spans="1:8" x14ac:dyDescent="0.3">
      <c r="A70" s="34" t="s">
        <v>178</v>
      </c>
      <c r="B70" s="4"/>
      <c r="C70" s="4"/>
    </row>
    <row r="71" spans="1:8" x14ac:dyDescent="0.3">
      <c r="A71" s="34" t="s">
        <v>179</v>
      </c>
      <c r="B71" s="4"/>
      <c r="C71" s="4"/>
    </row>
    <row r="72" spans="1:8" x14ac:dyDescent="0.3">
      <c r="A72" s="97" t="s">
        <v>185</v>
      </c>
      <c r="B72" s="36"/>
      <c r="C72" s="33"/>
      <c r="D72" s="22"/>
      <c r="E72" s="22"/>
    </row>
    <row r="73" spans="1:8" x14ac:dyDescent="0.3">
      <c r="A73" s="97" t="s">
        <v>186</v>
      </c>
      <c r="B73" s="36"/>
      <c r="C73" s="33"/>
      <c r="D73" s="22"/>
      <c r="E73" s="22"/>
    </row>
    <row r="77" spans="1:8" x14ac:dyDescent="0.3">
      <c r="A77" t="s">
        <v>167</v>
      </c>
    </row>
    <row r="78" spans="1:8" x14ac:dyDescent="0.3">
      <c r="A78" s="17"/>
    </row>
    <row r="80" spans="1:8" x14ac:dyDescent="0.3">
      <c r="A80" s="94" t="s">
        <v>153</v>
      </c>
      <c r="B80" s="94" t="s">
        <v>155</v>
      </c>
      <c r="C80" s="94" t="s">
        <v>156</v>
      </c>
      <c r="D80" s="94" t="s">
        <v>156</v>
      </c>
      <c r="E80" s="94" t="s">
        <v>159</v>
      </c>
      <c r="F80" s="94" t="s">
        <v>154</v>
      </c>
      <c r="G80" s="94" t="s">
        <v>154</v>
      </c>
      <c r="H80" s="94" t="s">
        <v>165</v>
      </c>
    </row>
    <row r="81" spans="1:8" x14ac:dyDescent="0.3">
      <c r="A81" s="95" t="s">
        <v>154</v>
      </c>
      <c r="B81" s="95" t="s">
        <v>154</v>
      </c>
      <c r="C81" s="95" t="s">
        <v>157</v>
      </c>
      <c r="D81" s="95" t="s">
        <v>158</v>
      </c>
      <c r="E81" s="95" t="s">
        <v>160</v>
      </c>
      <c r="F81" s="95" t="s">
        <v>161</v>
      </c>
      <c r="G81" s="95" t="s">
        <v>163</v>
      </c>
      <c r="H81" s="95" t="s">
        <v>166</v>
      </c>
    </row>
    <row r="82" spans="1:8" x14ac:dyDescent="0.3">
      <c r="A82" s="96"/>
      <c r="B82" s="96"/>
      <c r="C82" s="96"/>
      <c r="D82" s="96"/>
      <c r="E82" s="96"/>
      <c r="F82" s="96" t="s">
        <v>162</v>
      </c>
      <c r="G82" s="96" t="s">
        <v>164</v>
      </c>
      <c r="H82" s="96"/>
    </row>
    <row r="83" spans="1:8" x14ac:dyDescent="0.3">
      <c r="A83" s="89">
        <v>40200</v>
      </c>
      <c r="B83" s="90">
        <v>0.30486111111111108</v>
      </c>
      <c r="C83" s="91">
        <v>40199.334722222222</v>
      </c>
      <c r="D83" s="91">
        <v>40205.334722222222</v>
      </c>
      <c r="E83" s="92">
        <v>144</v>
      </c>
      <c r="F83" s="92">
        <v>3.26</v>
      </c>
      <c r="G83" s="93">
        <v>1857</v>
      </c>
      <c r="H83" s="92">
        <v>2010</v>
      </c>
    </row>
    <row r="85" spans="1:8" x14ac:dyDescent="0.3">
      <c r="A85" t="s">
        <v>148</v>
      </c>
    </row>
    <row r="86" spans="1:8" x14ac:dyDescent="0.3">
      <c r="A86" s="17"/>
    </row>
    <row r="95" spans="1:8" ht="15" customHeight="1" x14ac:dyDescent="0.3"/>
    <row r="97" ht="25.5" customHeight="1" x14ac:dyDescent="0.3"/>
    <row r="98" ht="25.5" customHeight="1" x14ac:dyDescent="0.3"/>
    <row r="120" spans="1:1" x14ac:dyDescent="0.3">
      <c r="A120" t="s">
        <v>147</v>
      </c>
    </row>
    <row r="121" spans="1:1" x14ac:dyDescent="0.3">
      <c r="A121" s="17" t="s">
        <v>146</v>
      </c>
    </row>
    <row r="164" spans="1:1" x14ac:dyDescent="0.3">
      <c r="A164" t="s">
        <v>150</v>
      </c>
    </row>
    <row r="165" spans="1:1" x14ac:dyDescent="0.3">
      <c r="A165" s="17" t="s">
        <v>149</v>
      </c>
    </row>
    <row r="220" spans="1:1" x14ac:dyDescent="0.3">
      <c r="A220" t="s">
        <v>151</v>
      </c>
    </row>
    <row r="221" spans="1:1" x14ac:dyDescent="0.3">
      <c r="A221" s="17" t="s">
        <v>152</v>
      </c>
    </row>
    <row r="226" ht="39" customHeight="1" x14ac:dyDescent="0.3"/>
    <row r="227" ht="31.5" customHeight="1" x14ac:dyDescent="0.3"/>
  </sheetData>
  <hyperlinks>
    <hyperlink ref="A121" r:id="rId1"/>
    <hyperlink ref="A165" r:id="rId2"/>
    <hyperlink ref="A221" r:id="rId3"/>
    <hyperlink ref="A83" r:id="rId4" tooltip="hydrograph" display="http://156.42.96.39/alert/Flow/6583hyd012210.png"/>
  </hyperlinks>
  <pageMargins left="0.7" right="0.7" top="0.75" bottom="0.75" header="0.3" footer="0.3"/>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TITLE</vt:lpstr>
      <vt:lpstr>MODEL</vt:lpstr>
      <vt:lpstr>Results Tables</vt:lpstr>
      <vt:lpstr>C Chart</vt:lpstr>
      <vt:lpstr>D Chart</vt:lpstr>
      <vt:lpstr>m and b Chart</vt:lpstr>
      <vt:lpstr>ds Chart</vt:lpstr>
      <vt:lpstr>OUTput</vt:lpstr>
    </vt:vector>
  </TitlesOfParts>
  <Company>CGC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SCHIESSER</dc:creator>
  <cp:lastModifiedBy>Windows User</cp:lastModifiedBy>
  <dcterms:created xsi:type="dcterms:W3CDTF">2012-06-12T19:35:16Z</dcterms:created>
  <dcterms:modified xsi:type="dcterms:W3CDTF">2020-04-17T12:45:17Z</dcterms:modified>
</cp:coreProperties>
</file>