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7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8" r:id="rId7"/>
    <sheet name="8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" i="9" l="1"/>
  <c r="N17" i="9"/>
  <c r="N18" i="9"/>
  <c r="N15" i="9"/>
  <c r="N7" i="9" a="1"/>
  <c r="N7" i="9" s="1"/>
  <c r="N14" i="8"/>
  <c r="N8" i="8"/>
  <c r="G23" i="8"/>
  <c r="H23" i="8"/>
  <c r="B18" i="8" a="1"/>
  <c r="H24" i="8" s="1"/>
  <c r="H23" i="6"/>
  <c r="B18" i="6" a="1"/>
  <c r="G24" i="6" s="1"/>
  <c r="B25" i="5"/>
  <c r="B24" i="5"/>
  <c r="D19" i="5"/>
  <c r="B20" i="5"/>
  <c r="B19" i="5"/>
  <c r="D8" i="5"/>
  <c r="B20" i="4"/>
  <c r="B19" i="4"/>
  <c r="D8" i="4"/>
  <c r="C15" i="4"/>
  <c r="D29" i="3"/>
  <c r="E2" i="3"/>
  <c r="L9" i="3"/>
  <c r="L8" i="3"/>
  <c r="E3" i="3"/>
  <c r="L6" i="3"/>
  <c r="C23" i="3" s="1"/>
  <c r="L5" i="3"/>
  <c r="C17" i="3"/>
  <c r="N14" i="1"/>
  <c r="H16" i="3"/>
  <c r="H14" i="3"/>
  <c r="F16" i="3"/>
  <c r="G24" i="1"/>
  <c r="E16" i="3"/>
  <c r="E15" i="3"/>
  <c r="E14" i="3"/>
  <c r="L4" i="3"/>
  <c r="L3" i="3"/>
  <c r="E10" i="3"/>
  <c r="C10" i="3"/>
  <c r="I3" i="3"/>
  <c r="I2" i="3"/>
  <c r="H24" i="1"/>
  <c r="H23" i="1"/>
  <c r="G23" i="1"/>
  <c r="N8" i="1"/>
  <c r="B18" i="1" a="1"/>
  <c r="B18" i="1" s="1"/>
  <c r="B18" i="8" l="1"/>
  <c r="G24" i="8"/>
  <c r="B18" i="6"/>
  <c r="N8" i="6" s="1"/>
  <c r="H24" i="6"/>
  <c r="G23" i="6"/>
  <c r="N14" i="6" s="1"/>
  <c r="O11" i="9"/>
  <c r="N11" i="9"/>
  <c r="O10" i="9"/>
  <c r="N10" i="9"/>
  <c r="O9" i="9"/>
  <c r="N9" i="9"/>
  <c r="O8" i="9"/>
  <c r="N8" i="9"/>
  <c r="O7" i="9"/>
  <c r="C22" i="8"/>
  <c r="B22" i="8"/>
  <c r="C21" i="8"/>
  <c r="B21" i="8"/>
  <c r="C20" i="8"/>
  <c r="B20" i="8"/>
  <c r="C19" i="8"/>
  <c r="B19" i="8"/>
  <c r="C18" i="8"/>
  <c r="C22" i="6"/>
  <c r="B22" i="6"/>
  <c r="C21" i="6"/>
  <c r="B21" i="6"/>
  <c r="C20" i="6"/>
  <c r="B20" i="6"/>
  <c r="C19" i="6"/>
  <c r="B19" i="6"/>
  <c r="C18" i="6"/>
  <c r="C22" i="1"/>
  <c r="B22" i="1"/>
  <c r="C21" i="1"/>
  <c r="B21" i="1"/>
  <c r="C20" i="1"/>
  <c r="B20" i="1"/>
  <c r="C19" i="1"/>
  <c r="B19" i="1"/>
  <c r="C18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<sst xmlns="http://schemas.openxmlformats.org/spreadsheetml/2006/main" count="221" uniqueCount="94">
  <si>
    <t>x</t>
  </si>
  <si>
    <t>y</t>
  </si>
  <si>
    <t>a. The equation is y = -1.125x + 13.75</t>
  </si>
  <si>
    <t>b. At 95% confidence:</t>
  </si>
  <si>
    <t>Ho: b1 = 0;</t>
  </si>
  <si>
    <r>
      <t xml:space="preserve">Ha: b1 </t>
    </r>
    <r>
      <rPr>
        <sz val="11"/>
        <color theme="1"/>
        <rFont val="Calibri"/>
        <family val="2"/>
      </rPr>
      <t>≠ 0</t>
    </r>
  </si>
  <si>
    <t>m</t>
  </si>
  <si>
    <t>S-slope</t>
  </si>
  <si>
    <t>r^2</t>
  </si>
  <si>
    <t>b</t>
  </si>
  <si>
    <t>S-intercept</t>
  </si>
  <si>
    <t>F</t>
  </si>
  <si>
    <t>Sy/x</t>
  </si>
  <si>
    <t>df</t>
  </si>
  <si>
    <t>tcalc</t>
  </si>
  <si>
    <t>tcrit 0.95</t>
  </si>
  <si>
    <t>tcalc &gt; tcrit, reject Ho.</t>
  </si>
  <si>
    <t>* At 95% confidence, the slope is significantly different from zero.</t>
  </si>
  <si>
    <t>c. F-test</t>
  </si>
  <si>
    <t>Fcalc</t>
  </si>
  <si>
    <t>df (model</t>
  </si>
  <si>
    <t>MSM</t>
  </si>
  <si>
    <t>MSE</t>
  </si>
  <si>
    <t>n</t>
  </si>
  <si>
    <t>Fcrit 0.95</t>
  </si>
  <si>
    <t>Fcalc &gt; Fcrit, reject Ho.</t>
  </si>
  <si>
    <t>* At 95% confidence, the regression model is significant.</t>
  </si>
  <si>
    <t>* The regression equation is y = -1.125x + 13.75</t>
  </si>
  <si>
    <t>sum x</t>
  </si>
  <si>
    <t>sum x^2</t>
  </si>
  <si>
    <t>sum y</t>
  </si>
  <si>
    <t>sum y^2</t>
  </si>
  <si>
    <t>sum xy</t>
  </si>
  <si>
    <t>b0</t>
  </si>
  <si>
    <t>b1</t>
  </si>
  <si>
    <t xml:space="preserve">b. </t>
  </si>
  <si>
    <t>r squared</t>
  </si>
  <si>
    <t>num</t>
  </si>
  <si>
    <t>denom</t>
  </si>
  <si>
    <t>r</t>
  </si>
  <si>
    <t>* The coefficient of determination is 0.836393</t>
  </si>
  <si>
    <t>SST</t>
  </si>
  <si>
    <t>SSR</t>
  </si>
  <si>
    <t>Spxy</t>
  </si>
  <si>
    <t>SSx</t>
  </si>
  <si>
    <t>SSE</t>
  </si>
  <si>
    <t>Fcalc &gt; Fcrit; reject Ho.</t>
  </si>
  <si>
    <t>d. T-test</t>
  </si>
  <si>
    <t>SSy</t>
  </si>
  <si>
    <t>Sslope</t>
  </si>
  <si>
    <t>xbar</t>
  </si>
  <si>
    <t>ybar</t>
  </si>
  <si>
    <t>a. Equation of the line: y = 53.50233 - 0.89302x</t>
  </si>
  <si>
    <t>tcalc &gt; tcrit; reject Ho.</t>
  </si>
  <si>
    <t>* aT 95% confidence, the slope is significantly different from 0.</t>
  </si>
  <si>
    <t>e. When the demand is 0,</t>
  </si>
  <si>
    <t>0 = 53.50233 - 0.89302x</t>
  </si>
  <si>
    <t>x = -53.50233/-0.89302</t>
  </si>
  <si>
    <t>* The demand is 0 when the price is $59.9.</t>
  </si>
  <si>
    <t>ANOVA</t>
  </si>
  <si>
    <t>SS</t>
  </si>
  <si>
    <t>Regression</t>
  </si>
  <si>
    <t>Residual</t>
  </si>
  <si>
    <t>Total</t>
  </si>
  <si>
    <t>Coefficients</t>
  </si>
  <si>
    <t>Standard Error</t>
  </si>
  <si>
    <t>t Stat</t>
  </si>
  <si>
    <t>Intercept</t>
  </si>
  <si>
    <r>
      <t xml:space="preserve">Variable </t>
    </r>
    <r>
      <rPr>
        <i/>
        <sz val="11"/>
        <color rgb="FF000000"/>
        <rFont val="Times New Roman"/>
        <family val="1"/>
      </rPr>
      <t>x</t>
    </r>
  </si>
  <si>
    <t>Ho: μx = μy = 0;</t>
  </si>
  <si>
    <t>Ha: means are not equal</t>
  </si>
  <si>
    <t>a.</t>
  </si>
  <si>
    <t>tcrit 0.95 df 13</t>
  </si>
  <si>
    <t>*At 95% confidence, the slope is significantly different from 0.</t>
  </si>
  <si>
    <t>b. The regression model is y = 16.156 - 0.903x</t>
  </si>
  <si>
    <t>* The model accounts for only 47.7% of the variance during fitting.</t>
  </si>
  <si>
    <t>a. sample size = 21</t>
  </si>
  <si>
    <t>b. tcrit 0.95 df 20</t>
  </si>
  <si>
    <t>since tcalc &gt; tcrit, reject Ho.</t>
  </si>
  <si>
    <t>* At 95% confidence, the slope is significantly different from 0.</t>
  </si>
  <si>
    <t>Since Fcalc &gt; Fcrit, reject Ho.</t>
  </si>
  <si>
    <t>*The regression model is significant at 95% confidence.</t>
  </si>
  <si>
    <t>d. Solving for r^2</t>
  </si>
  <si>
    <t>e. The model accounts for only 18.1% of the variance during fitting. The model is poorly fitted.</t>
  </si>
  <si>
    <t xml:space="preserve">d. The coefficient of determination is 0.8438. </t>
  </si>
  <si>
    <t xml:space="preserve">This means that 84.38% of the variances can be accounted for by the model. </t>
  </si>
  <si>
    <t>The model has a good linear fit.</t>
  </si>
  <si>
    <t>Price</t>
  </si>
  <si>
    <t>Sales</t>
  </si>
  <si>
    <t xml:space="preserve">d. The coefficient of determination is 0.7705. </t>
  </si>
  <si>
    <t xml:space="preserve">This means that 77.05% of the variances can be accounted for by the model. </t>
  </si>
  <si>
    <t>Month</t>
  </si>
  <si>
    <t>Model has a good linear fit at r^2 = 0.9572.</t>
  </si>
  <si>
    <t>Sales predictions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</si>
</sst>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0" xfId="0" applyFont="1" applyFill="1"/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 vs x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8484142607174104"/>
                  <c:y val="-6.94378827646544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'1'!$A$2:$A$8</c:f>
              <c:numCache>
                <c:formatCode>General</c:formatCode>
                <c:ptCount val="7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7</c:v>
                </c:pt>
                <c:pt idx="6">
                  <c:v>9</c:v>
                </c:pt>
              </c:numCache>
            </c:numRef>
          </c:xVal>
          <c:yVal>
            <c:numRef>
              <c:f>'1'!$B$2:$B$8</c:f>
              <c:numCache>
                <c:formatCode>General</c:formatCode>
                <c:ptCount val="7"/>
                <c:pt idx="0">
                  <c:v>12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CB8-458D-8174-6FFF20746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6658832"/>
        <c:axId val="1846659248"/>
      </c:scatterChart>
      <c:valAx>
        <c:axId val="1846658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59248"/>
        <c:crosses val="autoZero"/>
        <c:crossBetween val="midCat"/>
      </c:valAx>
      <c:valAx>
        <c:axId val="184665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5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 vs x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153969816272966"/>
                  <c:y val="-9.721566054243219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'2'!$A$2:$A$8</c:f>
              <c:numCache>
                <c:formatCode>General</c:formatCode>
                <c:ptCount val="7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7</c:v>
                </c:pt>
                <c:pt idx="6">
                  <c:v>9</c:v>
                </c:pt>
              </c:numCache>
            </c:numRef>
          </c:xVal>
          <c:yVal>
            <c:numRef>
              <c:f>'2'!$B$2:$B$8</c:f>
              <c:numCache>
                <c:formatCode>General</c:formatCode>
                <c:ptCount val="7"/>
                <c:pt idx="0">
                  <c:v>12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41D-4D73-BBD6-3E7BCF6D8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1826912"/>
        <c:axId val="1791826080"/>
      </c:scatterChart>
      <c:valAx>
        <c:axId val="1791826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1826080"/>
        <c:crosses val="autoZero"/>
        <c:crossBetween val="midCat"/>
      </c:valAx>
      <c:valAx>
        <c:axId val="179182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1826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 vs x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8484142607174104"/>
                  <c:y val="-6.94378827646544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'6'!$A$2:$A$8</c:f>
              <c:numCache>
                <c:formatCode>General</c:formatCode>
                <c:ptCount val="7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7</c:v>
                </c:pt>
                <c:pt idx="6">
                  <c:v>9</c:v>
                </c:pt>
              </c:numCache>
            </c:numRef>
          </c:xVal>
          <c:yVal>
            <c:numRef>
              <c:f>'6'!$B$2:$B$8</c:f>
              <c:numCache>
                <c:formatCode>General</c:formatCode>
                <c:ptCount val="7"/>
                <c:pt idx="0">
                  <c:v>12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F90-4BB5-BAED-C591D8851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6658832"/>
        <c:axId val="1846659248"/>
      </c:scatterChart>
      <c:valAx>
        <c:axId val="1846658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59248"/>
        <c:crosses val="autoZero"/>
        <c:crossBetween val="midCat"/>
      </c:valAx>
      <c:valAx>
        <c:axId val="184665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5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y vs x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1047134733158352"/>
                  <c:y val="0.3148450714494021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'7'!$A$2:$A$8</c:f>
              <c:numCache>
                <c:formatCode>General</c:formatCode>
                <c:ptCount val="7"/>
                <c:pt idx="0">
                  <c:v>0.33</c:v>
                </c:pt>
                <c:pt idx="1">
                  <c:v>0.25</c:v>
                </c:pt>
                <c:pt idx="2">
                  <c:v>0.44</c:v>
                </c:pt>
                <c:pt idx="3">
                  <c:v>0.4</c:v>
                </c:pt>
                <c:pt idx="4">
                  <c:v>0.35</c:v>
                </c:pt>
                <c:pt idx="5">
                  <c:v>0.39</c:v>
                </c:pt>
                <c:pt idx="6">
                  <c:v>0.28999999999999998</c:v>
                </c:pt>
              </c:numCache>
            </c:numRef>
          </c:xVal>
          <c:yVal>
            <c:numRef>
              <c:f>'7'!$B$2:$B$8</c:f>
              <c:numCache>
                <c:formatCode>General</c:formatCode>
                <c:ptCount val="7"/>
                <c:pt idx="0">
                  <c:v>20</c:v>
                </c:pt>
                <c:pt idx="1">
                  <c:v>14</c:v>
                </c:pt>
                <c:pt idx="2">
                  <c:v>22</c:v>
                </c:pt>
                <c:pt idx="3">
                  <c:v>21</c:v>
                </c:pt>
                <c:pt idx="4">
                  <c:v>16</c:v>
                </c:pt>
                <c:pt idx="5">
                  <c:v>19</c:v>
                </c:pt>
                <c:pt idx="6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CF-4C64-B9ED-98B3B43A3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6658832"/>
        <c:axId val="1846659248"/>
      </c:scatterChart>
      <c:valAx>
        <c:axId val="1846658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59248"/>
        <c:crosses val="autoZero"/>
        <c:crossBetween val="midCat"/>
      </c:valAx>
      <c:valAx>
        <c:axId val="184665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665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sales vs month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938101487314086"/>
                  <c:y val="0.3530818022747156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'8'!$A$2:$A$17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'8'!$B$2:$B$17</c:f>
              <c:numCache>
                <c:formatCode>General</c:formatCode>
                <c:ptCount val="16"/>
                <c:pt idx="0">
                  <c:v>12.8</c:v>
                </c:pt>
                <c:pt idx="1">
                  <c:v>14.6</c:v>
                </c:pt>
                <c:pt idx="2">
                  <c:v>15.2</c:v>
                </c:pt>
                <c:pt idx="3">
                  <c:v>16.100000000000001</c:v>
                </c:pt>
                <c:pt idx="4">
                  <c:v>15.8</c:v>
                </c:pt>
                <c:pt idx="5">
                  <c:v>17.2</c:v>
                </c:pt>
                <c:pt idx="6">
                  <c:v>20.6</c:v>
                </c:pt>
                <c:pt idx="7">
                  <c:v>18.5</c:v>
                </c:pt>
                <c:pt idx="8">
                  <c:v>19.899999999999999</c:v>
                </c:pt>
                <c:pt idx="9">
                  <c:v>23.6</c:v>
                </c:pt>
                <c:pt idx="10">
                  <c:v>24.2</c:v>
                </c:pt>
                <c:pt idx="11">
                  <c:v>23.8</c:v>
                </c:pt>
                <c:pt idx="12">
                  <c:v>25.1</c:v>
                </c:pt>
                <c:pt idx="13">
                  <c:v>24.7</c:v>
                </c:pt>
                <c:pt idx="14">
                  <c:v>26.5</c:v>
                </c:pt>
                <c:pt idx="15">
                  <c:v>28.9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82-4CFA-81CC-26D48FCE8D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3496928"/>
        <c:axId val="1903497344"/>
      </c:scatterChart>
      <c:valAx>
        <c:axId val="1903496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3497344"/>
        <c:crosses val="autoZero"/>
        <c:crossBetween val="midCat"/>
      </c:valAx>
      <c:valAx>
        <c:axId val="1903497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349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0</xdr:row>
      <xdr:rowOff>195262</xdr:rowOff>
    </xdr:from>
    <xdr:to>
      <xdr:col>10</xdr:col>
      <xdr:colOff>257175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CA537A-A4A4-4D11-85AB-842BA1E1DF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0</xdr:row>
      <xdr:rowOff>119062</xdr:rowOff>
    </xdr:from>
    <xdr:to>
      <xdr:col>10</xdr:col>
      <xdr:colOff>390525</xdr:colOff>
      <xdr:row>14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FCF349-CD76-4193-86C5-E44CEEE7F0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0</xdr:row>
      <xdr:rowOff>195262</xdr:rowOff>
    </xdr:from>
    <xdr:to>
      <xdr:col>10</xdr:col>
      <xdr:colOff>257175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044FF3-1D64-43FC-B407-314D6A73F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0</xdr:row>
      <xdr:rowOff>195262</xdr:rowOff>
    </xdr:from>
    <xdr:to>
      <xdr:col>10</xdr:col>
      <xdr:colOff>257175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2F66D3-BF5A-486A-A205-03A803B19C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1</xdr:row>
      <xdr:rowOff>23812</xdr:rowOff>
    </xdr:from>
    <xdr:to>
      <xdr:col>11</xdr:col>
      <xdr:colOff>104775</xdr:colOff>
      <xdr:row>15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B8E065-A441-4CE2-B3B5-403C91FECC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5" workbookViewId="0">
      <selection activeCell="B25" sqref="B25"/>
    </sheetView>
  </sheetViews>
  <sheetFormatPr defaultRowHeight="14.4" x14ac:dyDescent="0.3"/>
  <sheetData>
    <row r="1" spans="1:20" ht="15" thickBot="1" x14ac:dyDescent="0.35">
      <c r="A1" s="1" t="s">
        <v>0</v>
      </c>
      <c r="B1" s="1" t="s">
        <v>1</v>
      </c>
    </row>
    <row r="2" spans="1:20" x14ac:dyDescent="0.3">
      <c r="A2" s="2">
        <v>2</v>
      </c>
      <c r="B2" s="2">
        <v>12</v>
      </c>
    </row>
    <row r="3" spans="1:20" x14ac:dyDescent="0.3">
      <c r="A3" s="2">
        <v>3</v>
      </c>
      <c r="B3" s="2">
        <v>9</v>
      </c>
      <c r="M3" s="3" t="s">
        <v>2</v>
      </c>
      <c r="N3" s="3"/>
      <c r="O3" s="3"/>
      <c r="P3" s="3"/>
      <c r="Q3" s="3"/>
      <c r="R3" s="3"/>
      <c r="S3" s="3"/>
      <c r="T3" s="3"/>
    </row>
    <row r="4" spans="1:20" x14ac:dyDescent="0.3">
      <c r="A4" s="2">
        <v>6</v>
      </c>
      <c r="B4" s="2">
        <v>8</v>
      </c>
      <c r="T4" s="3"/>
    </row>
    <row r="5" spans="1:20" x14ac:dyDescent="0.3">
      <c r="A5" s="2">
        <v>7</v>
      </c>
      <c r="B5" s="2">
        <v>7</v>
      </c>
      <c r="M5" s="3" t="s">
        <v>3</v>
      </c>
      <c r="N5" s="3"/>
      <c r="O5" s="3"/>
      <c r="P5" s="3"/>
      <c r="Q5" s="3"/>
      <c r="R5" s="3"/>
      <c r="S5" s="3"/>
      <c r="T5" s="3"/>
    </row>
    <row r="6" spans="1:20" x14ac:dyDescent="0.3">
      <c r="A6" s="2">
        <v>8</v>
      </c>
      <c r="B6" s="2">
        <v>6</v>
      </c>
      <c r="M6" s="3"/>
      <c r="N6" s="3" t="s">
        <v>4</v>
      </c>
      <c r="O6" s="3"/>
      <c r="P6" s="3"/>
      <c r="Q6" s="3"/>
      <c r="R6" s="3"/>
      <c r="S6" s="3"/>
      <c r="T6" s="3"/>
    </row>
    <row r="7" spans="1:20" x14ac:dyDescent="0.3">
      <c r="A7" s="2">
        <v>7</v>
      </c>
      <c r="B7" s="2">
        <v>5</v>
      </c>
      <c r="M7" s="3"/>
      <c r="N7" s="3" t="s">
        <v>5</v>
      </c>
      <c r="O7" s="3"/>
      <c r="P7" s="3"/>
      <c r="Q7" s="3"/>
      <c r="R7" s="3"/>
      <c r="S7" s="3"/>
      <c r="T7" s="3"/>
    </row>
    <row r="8" spans="1:20" x14ac:dyDescent="0.3">
      <c r="A8" s="2">
        <v>9</v>
      </c>
      <c r="B8" s="2">
        <v>2</v>
      </c>
      <c r="M8" s="3" t="s">
        <v>14</v>
      </c>
      <c r="N8" s="3">
        <f>ABS((B18-0)/B19)</f>
        <v>5.196152422706632</v>
      </c>
      <c r="O8" s="3"/>
      <c r="P8" s="3" t="s">
        <v>16</v>
      </c>
      <c r="Q8" s="3"/>
      <c r="R8" s="3"/>
      <c r="S8" s="3"/>
      <c r="T8" s="3"/>
    </row>
    <row r="9" spans="1:20" x14ac:dyDescent="0.3">
      <c r="M9" s="3" t="s">
        <v>17</v>
      </c>
      <c r="N9" s="3"/>
      <c r="O9" s="3"/>
      <c r="P9" s="3"/>
      <c r="Q9" s="3"/>
      <c r="R9" s="3"/>
      <c r="S9" s="3"/>
      <c r="T9" s="3"/>
    </row>
    <row r="10" spans="1:20" x14ac:dyDescent="0.3">
      <c r="M10" s="3"/>
      <c r="N10" s="3"/>
      <c r="O10" s="3"/>
      <c r="P10" s="3"/>
      <c r="Q10" s="3"/>
      <c r="R10" s="3"/>
      <c r="S10" s="3"/>
      <c r="T10" s="3"/>
    </row>
    <row r="11" spans="1:20" x14ac:dyDescent="0.3">
      <c r="M11" s="3" t="s">
        <v>18</v>
      </c>
      <c r="N11" s="3"/>
      <c r="O11" s="3"/>
      <c r="P11" s="3"/>
      <c r="Q11" s="3"/>
      <c r="R11" s="3"/>
      <c r="S11" s="3"/>
      <c r="T11" s="3"/>
    </row>
    <row r="12" spans="1:20" x14ac:dyDescent="0.3">
      <c r="M12" s="3"/>
      <c r="N12" s="3" t="s">
        <v>4</v>
      </c>
      <c r="O12" s="3"/>
      <c r="P12" s="3"/>
      <c r="Q12" s="3"/>
      <c r="R12" s="3"/>
      <c r="S12" s="3"/>
      <c r="T12" s="3"/>
    </row>
    <row r="13" spans="1:20" x14ac:dyDescent="0.3">
      <c r="M13" s="3"/>
      <c r="N13" s="3" t="s">
        <v>5</v>
      </c>
      <c r="O13" s="3"/>
      <c r="P13" s="3"/>
      <c r="Q13" s="3"/>
      <c r="R13" s="3"/>
      <c r="S13" s="3"/>
      <c r="T13" s="3"/>
    </row>
    <row r="14" spans="1:20" x14ac:dyDescent="0.3">
      <c r="M14" s="3" t="s">
        <v>19</v>
      </c>
      <c r="N14" s="3">
        <f>G23/G24</f>
        <v>27</v>
      </c>
      <c r="O14" s="3"/>
      <c r="P14" s="3" t="s">
        <v>25</v>
      </c>
      <c r="Q14" s="3"/>
      <c r="R14" s="3"/>
      <c r="S14" s="3"/>
      <c r="T14" s="3"/>
    </row>
    <row r="15" spans="1:20" x14ac:dyDescent="0.3">
      <c r="M15" s="3" t="s">
        <v>26</v>
      </c>
      <c r="N15" s="3"/>
      <c r="O15" s="3"/>
      <c r="P15" s="3"/>
      <c r="Q15" s="3"/>
      <c r="R15" s="3"/>
      <c r="S15" s="3"/>
      <c r="T15" s="3"/>
    </row>
    <row r="16" spans="1:20" x14ac:dyDescent="0.3">
      <c r="M16" s="3"/>
      <c r="N16" s="3"/>
      <c r="O16" s="3"/>
      <c r="P16" s="3"/>
      <c r="Q16" s="3"/>
      <c r="R16" s="3"/>
      <c r="S16" s="3"/>
      <c r="T16" s="3"/>
    </row>
    <row r="17" spans="1:20" x14ac:dyDescent="0.3">
      <c r="M17" s="3" t="s">
        <v>84</v>
      </c>
      <c r="N17" s="3"/>
      <c r="O17" s="3"/>
      <c r="P17" s="3"/>
      <c r="Q17" s="3"/>
      <c r="R17" s="3"/>
      <c r="S17" s="3"/>
      <c r="T17" s="3"/>
    </row>
    <row r="18" spans="1:20" x14ac:dyDescent="0.3">
      <c r="A18" t="s">
        <v>6</v>
      </c>
      <c r="B18" cm="1">
        <f t="array" ref="B18:C22">LINEST(B2:B8,A2:A8,TRUE,TRUE)</f>
        <v>-1.125</v>
      </c>
      <c r="C18">
        <v>13.75</v>
      </c>
      <c r="D18" t="s">
        <v>9</v>
      </c>
      <c r="M18" s="3" t="s">
        <v>85</v>
      </c>
      <c r="N18" s="3"/>
      <c r="O18" s="3"/>
      <c r="P18" s="3"/>
      <c r="Q18" s="3"/>
      <c r="R18" s="3"/>
      <c r="S18" s="3"/>
      <c r="T18" s="3"/>
    </row>
    <row r="19" spans="1:20" x14ac:dyDescent="0.3">
      <c r="A19" t="s">
        <v>7</v>
      </c>
      <c r="B19">
        <v>0.21650635094610965</v>
      </c>
      <c r="C19">
        <v>1.3983408536037065</v>
      </c>
      <c r="D19" t="s">
        <v>10</v>
      </c>
      <c r="M19" s="3" t="s">
        <v>86</v>
      </c>
      <c r="N19" s="3"/>
      <c r="O19" s="3"/>
      <c r="P19" s="3"/>
      <c r="Q19" s="3"/>
      <c r="R19" s="3"/>
      <c r="S19" s="3"/>
      <c r="T19" s="3"/>
    </row>
    <row r="20" spans="1:20" x14ac:dyDescent="0.3">
      <c r="A20" t="s">
        <v>8</v>
      </c>
      <c r="B20">
        <v>0.84375</v>
      </c>
      <c r="C20">
        <v>1.3693063937629153</v>
      </c>
      <c r="D20" t="s">
        <v>12</v>
      </c>
      <c r="M20" s="3"/>
      <c r="N20" s="3"/>
      <c r="O20" s="3"/>
      <c r="P20" s="3"/>
      <c r="Q20" s="3"/>
      <c r="R20" s="3"/>
      <c r="S20" s="3"/>
      <c r="T20" s="3"/>
    </row>
    <row r="21" spans="1:20" x14ac:dyDescent="0.3">
      <c r="A21" t="s">
        <v>11</v>
      </c>
      <c r="B21">
        <v>27</v>
      </c>
      <c r="C21">
        <v>5</v>
      </c>
      <c r="D21" t="s">
        <v>13</v>
      </c>
      <c r="F21" t="s">
        <v>15</v>
      </c>
      <c r="G21">
        <v>2.0150000000000001</v>
      </c>
      <c r="M21" s="3"/>
      <c r="N21" s="3"/>
      <c r="O21" s="3"/>
      <c r="P21" s="3"/>
      <c r="Q21" s="3"/>
      <c r="R21" s="3"/>
      <c r="S21" s="3"/>
      <c r="T21" s="3"/>
    </row>
    <row r="22" spans="1:20" x14ac:dyDescent="0.3">
      <c r="A22" t="s">
        <v>42</v>
      </c>
      <c r="B22">
        <v>50.625</v>
      </c>
      <c r="C22">
        <v>9.375</v>
      </c>
      <c r="D22" t="s">
        <v>45</v>
      </c>
      <c r="H22" t="s">
        <v>13</v>
      </c>
      <c r="M22" s="3"/>
      <c r="N22" s="3"/>
      <c r="O22" s="3"/>
      <c r="P22" s="3"/>
      <c r="Q22" s="3"/>
      <c r="R22" s="3"/>
      <c r="S22" s="3"/>
      <c r="T22" s="3"/>
    </row>
    <row r="23" spans="1:20" x14ac:dyDescent="0.3">
      <c r="F23" t="s">
        <v>21</v>
      </c>
      <c r="G23">
        <f>B22/C24</f>
        <v>50.625</v>
      </c>
      <c r="H23">
        <f>C24</f>
        <v>1</v>
      </c>
    </row>
    <row r="24" spans="1:20" x14ac:dyDescent="0.3">
      <c r="A24" t="s">
        <v>23</v>
      </c>
      <c r="B24">
        <v>7</v>
      </c>
      <c r="C24">
        <v>1</v>
      </c>
      <c r="D24" t="s">
        <v>20</v>
      </c>
      <c r="F24" t="s">
        <v>22</v>
      </c>
      <c r="G24">
        <f>C22/C21</f>
        <v>1.875</v>
      </c>
      <c r="H24">
        <f>C21</f>
        <v>5</v>
      </c>
    </row>
    <row r="26" spans="1:20" x14ac:dyDescent="0.3">
      <c r="F26" t="s">
        <v>24</v>
      </c>
      <c r="G26">
        <v>6.61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19" sqref="A19"/>
    </sheetView>
  </sheetViews>
  <sheetFormatPr defaultRowHeight="14.4" x14ac:dyDescent="0.3"/>
  <sheetData>
    <row r="1" spans="1:2" ht="15" thickBot="1" x14ac:dyDescent="0.35">
      <c r="A1" s="1" t="s">
        <v>0</v>
      </c>
      <c r="B1" s="1" t="s">
        <v>1</v>
      </c>
    </row>
    <row r="2" spans="1:2" x14ac:dyDescent="0.3">
      <c r="A2" s="2">
        <v>2</v>
      </c>
      <c r="B2" s="2">
        <v>12</v>
      </c>
    </row>
    <row r="3" spans="1:2" x14ac:dyDescent="0.3">
      <c r="A3" s="2">
        <v>3</v>
      </c>
      <c r="B3" s="2">
        <v>9</v>
      </c>
    </row>
    <row r="4" spans="1:2" x14ac:dyDescent="0.3">
      <c r="A4" s="2">
        <v>6</v>
      </c>
      <c r="B4" s="2">
        <v>8</v>
      </c>
    </row>
    <row r="5" spans="1:2" x14ac:dyDescent="0.3">
      <c r="A5" s="2">
        <v>7</v>
      </c>
      <c r="B5" s="2">
        <v>7</v>
      </c>
    </row>
    <row r="6" spans="1:2" x14ac:dyDescent="0.3">
      <c r="A6" s="2">
        <v>8</v>
      </c>
      <c r="B6" s="2">
        <v>6</v>
      </c>
    </row>
    <row r="7" spans="1:2" x14ac:dyDescent="0.3">
      <c r="A7" s="2">
        <v>7</v>
      </c>
      <c r="B7" s="2">
        <v>5</v>
      </c>
    </row>
    <row r="8" spans="1:2" x14ac:dyDescent="0.3">
      <c r="A8" s="2">
        <v>9</v>
      </c>
      <c r="B8" s="2">
        <v>2</v>
      </c>
    </row>
    <row r="18" spans="1:6" x14ac:dyDescent="0.3">
      <c r="A18" s="3" t="s">
        <v>27</v>
      </c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1" sqref="H1"/>
    </sheetView>
  </sheetViews>
  <sheetFormatPr defaultRowHeight="14.4" x14ac:dyDescent="0.3"/>
  <sheetData>
    <row r="1" spans="1:12" x14ac:dyDescent="0.3">
      <c r="A1" t="s">
        <v>28</v>
      </c>
      <c r="B1">
        <v>154</v>
      </c>
      <c r="H1" t="s">
        <v>36</v>
      </c>
    </row>
    <row r="2" spans="1:12" x14ac:dyDescent="0.3">
      <c r="A2" t="s">
        <v>29</v>
      </c>
      <c r="B2">
        <v>2586</v>
      </c>
      <c r="D2" t="s">
        <v>33</v>
      </c>
      <c r="E2">
        <f>L9-(E3*L8)</f>
        <v>53.502325581395347</v>
      </c>
      <c r="H2" t="s">
        <v>37</v>
      </c>
      <c r="I2">
        <f>(B6*B5)-((B1*B3))</f>
        <v>-4224</v>
      </c>
    </row>
    <row r="3" spans="1:12" x14ac:dyDescent="0.3">
      <c r="A3" t="s">
        <v>30</v>
      </c>
      <c r="B3">
        <v>451</v>
      </c>
      <c r="D3" t="s">
        <v>34</v>
      </c>
      <c r="E3">
        <f>L3/L4</f>
        <v>-0.89302325581395348</v>
      </c>
      <c r="H3" t="s">
        <v>38</v>
      </c>
      <c r="I3">
        <f>SQRT(((B6*B2)-(B1^2))*((B6*B4)-(B3^2)))</f>
        <v>4618.6902905477436</v>
      </c>
      <c r="K3" t="s">
        <v>43</v>
      </c>
      <c r="L3">
        <f>B5-((B1*B3)/B6)</f>
        <v>-384</v>
      </c>
    </row>
    <row r="4" spans="1:12" x14ac:dyDescent="0.3">
      <c r="A4" t="s">
        <v>31</v>
      </c>
      <c r="B4">
        <v>18901</v>
      </c>
      <c r="K4" t="s">
        <v>44</v>
      </c>
      <c r="L4">
        <f>B2-((B1^2)/B6)</f>
        <v>430</v>
      </c>
    </row>
    <row r="5" spans="1:12" x14ac:dyDescent="0.3">
      <c r="A5" t="s">
        <v>32</v>
      </c>
      <c r="B5">
        <v>5930</v>
      </c>
      <c r="K5" t="s">
        <v>48</v>
      </c>
      <c r="L5">
        <f>B4-((B3^2)/B6)</f>
        <v>410</v>
      </c>
    </row>
    <row r="6" spans="1:12" x14ac:dyDescent="0.3">
      <c r="A6" t="s">
        <v>23</v>
      </c>
      <c r="B6">
        <v>11</v>
      </c>
      <c r="K6" t="s">
        <v>49</v>
      </c>
      <c r="L6">
        <f>(SQRT(L5/(B6-2))/SQRT(L4))</f>
        <v>0.32548909729018627</v>
      </c>
    </row>
    <row r="8" spans="1:12" x14ac:dyDescent="0.3">
      <c r="A8" s="3" t="s">
        <v>52</v>
      </c>
      <c r="B8" s="3"/>
      <c r="C8" s="3"/>
      <c r="D8" s="3"/>
      <c r="E8" s="3"/>
      <c r="F8" s="3"/>
      <c r="G8" s="3"/>
      <c r="H8" s="3"/>
      <c r="I8" s="3"/>
      <c r="K8" t="s">
        <v>50</v>
      </c>
      <c r="L8">
        <f>B1/B6</f>
        <v>14</v>
      </c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K9" t="s">
        <v>51</v>
      </c>
      <c r="L9">
        <f>B3/B6</f>
        <v>41</v>
      </c>
    </row>
    <row r="10" spans="1:12" x14ac:dyDescent="0.3">
      <c r="A10" s="3" t="s">
        <v>35</v>
      </c>
      <c r="B10" s="3" t="s">
        <v>39</v>
      </c>
      <c r="C10" s="3">
        <f>I2/I3</f>
        <v>-0.91454497580071858</v>
      </c>
      <c r="D10" s="3" t="s">
        <v>8</v>
      </c>
      <c r="E10" s="3">
        <f>C10^2</f>
        <v>0.83639251276233695</v>
      </c>
      <c r="F10" s="3"/>
      <c r="G10" s="3"/>
      <c r="H10" s="3"/>
      <c r="I10" s="3"/>
    </row>
    <row r="11" spans="1:12" x14ac:dyDescent="0.3">
      <c r="A11" s="3"/>
      <c r="B11" s="3" t="s">
        <v>40</v>
      </c>
      <c r="C11" s="3"/>
      <c r="D11" s="3"/>
      <c r="E11" s="3"/>
      <c r="F11" s="3"/>
      <c r="G11" s="3"/>
      <c r="H11" s="3"/>
      <c r="I11" s="3"/>
    </row>
    <row r="12" spans="1:12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2" x14ac:dyDescent="0.3">
      <c r="A13" s="3" t="s">
        <v>18</v>
      </c>
      <c r="B13" s="3"/>
      <c r="C13" s="3"/>
      <c r="D13" s="3"/>
      <c r="E13" s="3"/>
      <c r="F13" s="3" t="s">
        <v>13</v>
      </c>
      <c r="G13" s="3"/>
      <c r="H13" s="3"/>
      <c r="I13" s="3"/>
    </row>
    <row r="14" spans="1:12" x14ac:dyDescent="0.3">
      <c r="A14" s="3"/>
      <c r="B14" s="3" t="s">
        <v>4</v>
      </c>
      <c r="C14" s="3"/>
      <c r="D14" s="3" t="s">
        <v>42</v>
      </c>
      <c r="E14" s="3">
        <f>(L3^2)/L4</f>
        <v>342.92093023255813</v>
      </c>
      <c r="F14" s="3">
        <v>1</v>
      </c>
      <c r="G14" s="3" t="s">
        <v>21</v>
      </c>
      <c r="H14" s="3">
        <f>E14/F14</f>
        <v>342.92093023255813</v>
      </c>
      <c r="I14" s="3"/>
    </row>
    <row r="15" spans="1:12" x14ac:dyDescent="0.3">
      <c r="A15" s="3"/>
      <c r="B15" s="3" t="s">
        <v>5</v>
      </c>
      <c r="C15" s="3"/>
      <c r="D15" s="3" t="s">
        <v>41</v>
      </c>
      <c r="E15" s="3">
        <f>B4-((B3^2)/B6)</f>
        <v>410</v>
      </c>
      <c r="F15" s="3"/>
      <c r="G15" s="3"/>
      <c r="H15" s="3"/>
      <c r="I15" s="3"/>
    </row>
    <row r="16" spans="1:12" x14ac:dyDescent="0.3">
      <c r="A16" s="3"/>
      <c r="B16" s="3"/>
      <c r="C16" s="3"/>
      <c r="D16" s="3" t="s">
        <v>45</v>
      </c>
      <c r="E16" s="3">
        <f>E15-E14</f>
        <v>67.079069767441865</v>
      </c>
      <c r="F16" s="3">
        <f>B6-1</f>
        <v>10</v>
      </c>
      <c r="G16" s="3" t="s">
        <v>22</v>
      </c>
      <c r="H16" s="3">
        <f>E16/F16</f>
        <v>6.7079069767441863</v>
      </c>
      <c r="I16" s="3"/>
    </row>
    <row r="17" spans="1:9" x14ac:dyDescent="0.3">
      <c r="A17" s="3"/>
      <c r="B17" s="3" t="s">
        <v>19</v>
      </c>
      <c r="C17" s="3">
        <f>H14/H16</f>
        <v>51.121897101650255</v>
      </c>
      <c r="D17" s="3"/>
      <c r="E17" s="3" t="s">
        <v>24</v>
      </c>
      <c r="F17" s="3">
        <v>4.96</v>
      </c>
      <c r="G17" s="3"/>
      <c r="H17" s="3"/>
      <c r="I17" s="3"/>
    </row>
    <row r="18" spans="1:9" x14ac:dyDescent="0.3">
      <c r="A18" s="3"/>
      <c r="B18" s="3"/>
      <c r="C18" s="3"/>
      <c r="D18" s="3"/>
      <c r="E18" s="3" t="s">
        <v>46</v>
      </c>
      <c r="F18" s="3"/>
      <c r="G18" s="3"/>
      <c r="H18" s="3"/>
      <c r="I18" s="3"/>
    </row>
    <row r="19" spans="1:9" x14ac:dyDescent="0.3">
      <c r="A19" s="3" t="s">
        <v>26</v>
      </c>
      <c r="B19" s="3"/>
      <c r="C19" s="3"/>
      <c r="D19" s="3"/>
      <c r="E19" s="3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 t="s">
        <v>47</v>
      </c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3" t="s">
        <v>15</v>
      </c>
      <c r="C22" s="3">
        <v>1.8120000000000001</v>
      </c>
      <c r="D22" s="3"/>
      <c r="E22" s="3" t="s">
        <v>53</v>
      </c>
      <c r="F22" s="3"/>
      <c r="G22" s="3"/>
      <c r="H22" s="3" t="s">
        <v>4</v>
      </c>
      <c r="I22" s="3"/>
    </row>
    <row r="23" spans="1:9" x14ac:dyDescent="0.3">
      <c r="A23" s="3"/>
      <c r="B23" s="3" t="s">
        <v>14</v>
      </c>
      <c r="C23" s="3">
        <f>ABS((E3/L6))</f>
        <v>2.7436349274021561</v>
      </c>
      <c r="D23" s="3"/>
      <c r="E23" s="3"/>
      <c r="F23" s="3"/>
      <c r="G23" s="3"/>
      <c r="H23" s="3" t="s">
        <v>5</v>
      </c>
      <c r="I23" s="3"/>
    </row>
    <row r="24" spans="1:9" x14ac:dyDescent="0.3">
      <c r="A24" s="3" t="s">
        <v>54</v>
      </c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3" t="s">
        <v>55</v>
      </c>
      <c r="B26" s="3"/>
      <c r="C26" s="3"/>
      <c r="D26" s="3"/>
      <c r="E26" s="3"/>
      <c r="F26" s="3" t="s">
        <v>58</v>
      </c>
      <c r="G26" s="3"/>
      <c r="H26" s="3"/>
      <c r="I26" s="3"/>
    </row>
    <row r="27" spans="1:9" x14ac:dyDescent="0.3">
      <c r="A27" s="3"/>
      <c r="B27" s="3"/>
      <c r="C27" s="3" t="s">
        <v>56</v>
      </c>
      <c r="D27" s="3"/>
      <c r="E27" s="3"/>
      <c r="F27" s="3"/>
      <c r="G27" s="3"/>
      <c r="H27" s="3"/>
      <c r="I27" s="3"/>
    </row>
    <row r="28" spans="1:9" x14ac:dyDescent="0.3">
      <c r="A28" s="3"/>
      <c r="B28" s="3"/>
      <c r="C28" s="3" t="s">
        <v>57</v>
      </c>
      <c r="D28" s="3"/>
      <c r="E28" s="3"/>
      <c r="F28" s="3"/>
      <c r="G28" s="3"/>
      <c r="H28" s="3"/>
      <c r="I28" s="3"/>
    </row>
    <row r="29" spans="1:9" x14ac:dyDescent="0.3">
      <c r="A29" s="3"/>
      <c r="B29" s="3"/>
      <c r="C29" s="3" t="s">
        <v>0</v>
      </c>
      <c r="D29" s="3">
        <f>-E2/E3</f>
        <v>59.911458333333329</v>
      </c>
      <c r="E29" s="3"/>
      <c r="F29" s="3"/>
      <c r="G29" s="3"/>
      <c r="H29" s="3"/>
      <c r="I2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2" workbookViewId="0">
      <selection activeCell="D20" sqref="D20"/>
    </sheetView>
  </sheetViews>
  <sheetFormatPr defaultRowHeight="14.4" x14ac:dyDescent="0.3"/>
  <cols>
    <col min="1" max="1" width="12.88671875" customWidth="1"/>
    <col min="2" max="2" width="15.109375" customWidth="1"/>
    <col min="3" max="3" width="14.44140625" customWidth="1"/>
    <col min="4" max="4" width="12.33203125" bestFit="1" customWidth="1"/>
  </cols>
  <sheetData>
    <row r="1" spans="1:9" ht="15" thickBot="1" x14ac:dyDescent="0.35">
      <c r="A1" s="4" t="s">
        <v>59</v>
      </c>
      <c r="B1" s="5"/>
      <c r="C1" s="5"/>
      <c r="D1" s="6"/>
      <c r="E1" s="6"/>
    </row>
    <row r="2" spans="1:9" ht="15" thickBot="1" x14ac:dyDescent="0.35">
      <c r="A2" s="5"/>
      <c r="B2" s="7" t="s">
        <v>13</v>
      </c>
      <c r="C2" s="7" t="s">
        <v>60</v>
      </c>
      <c r="D2" s="2"/>
      <c r="E2" s="2"/>
    </row>
    <row r="3" spans="1:9" x14ac:dyDescent="0.3">
      <c r="A3" s="6" t="s">
        <v>61</v>
      </c>
      <c r="B3" s="2">
        <v>1</v>
      </c>
      <c r="C3" s="2">
        <v>50.58</v>
      </c>
      <c r="D3" s="2"/>
      <c r="E3" s="2"/>
    </row>
    <row r="4" spans="1:9" x14ac:dyDescent="0.3">
      <c r="A4" s="6" t="s">
        <v>62</v>
      </c>
      <c r="B4" s="2">
        <v>13</v>
      </c>
      <c r="C4" s="2">
        <v>55.42</v>
      </c>
      <c r="D4" s="2"/>
      <c r="E4" s="2"/>
    </row>
    <row r="5" spans="1:9" ht="15" thickBot="1" x14ac:dyDescent="0.35">
      <c r="A5" s="5" t="s">
        <v>63</v>
      </c>
      <c r="B5" s="7">
        <v>14</v>
      </c>
      <c r="C5" s="7">
        <v>106</v>
      </c>
      <c r="D5" s="2"/>
      <c r="E5" s="2"/>
    </row>
    <row r="6" spans="1:9" ht="15" thickBot="1" x14ac:dyDescent="0.35">
      <c r="A6" s="7"/>
      <c r="B6" s="7"/>
      <c r="C6" s="7"/>
      <c r="D6" s="7"/>
      <c r="E6" s="2"/>
    </row>
    <row r="7" spans="1:9" ht="15" thickBot="1" x14ac:dyDescent="0.35">
      <c r="A7" s="7"/>
      <c r="B7" s="8" t="s">
        <v>64</v>
      </c>
      <c r="C7" s="8" t="s">
        <v>65</v>
      </c>
      <c r="D7" s="7" t="s">
        <v>66</v>
      </c>
      <c r="E7" s="2"/>
    </row>
    <row r="8" spans="1:9" x14ac:dyDescent="0.3">
      <c r="A8" s="6" t="s">
        <v>67</v>
      </c>
      <c r="B8" s="2">
        <v>16.155999999999999</v>
      </c>
      <c r="C8" s="2">
        <v>1.42</v>
      </c>
      <c r="D8" s="2">
        <f>ABS(B9/C9)</f>
        <v>3.4730769230769232</v>
      </c>
      <c r="E8" s="2"/>
    </row>
    <row r="9" spans="1:9" ht="15" thickBot="1" x14ac:dyDescent="0.35">
      <c r="A9" s="5" t="s">
        <v>68</v>
      </c>
      <c r="B9" s="7">
        <v>-0.90300000000000002</v>
      </c>
      <c r="C9" s="7">
        <v>0.26</v>
      </c>
      <c r="D9" s="7"/>
      <c r="E9" s="2"/>
    </row>
    <row r="11" spans="1:9" x14ac:dyDescent="0.3">
      <c r="A11" t="s">
        <v>71</v>
      </c>
      <c r="B11" s="9" t="s">
        <v>69</v>
      </c>
      <c r="C11" s="3"/>
      <c r="D11" s="3"/>
      <c r="E11" s="3"/>
      <c r="F11" s="3"/>
      <c r="G11" s="3"/>
      <c r="H11" s="3"/>
      <c r="I11" s="3"/>
    </row>
    <row r="12" spans="1:9" x14ac:dyDescent="0.3">
      <c r="B12" s="3" t="s">
        <v>70</v>
      </c>
      <c r="C12" s="3"/>
      <c r="D12" s="3"/>
      <c r="E12" s="3"/>
      <c r="F12" s="3"/>
      <c r="G12" s="3"/>
      <c r="H12" s="3"/>
      <c r="I12" s="3"/>
    </row>
    <row r="13" spans="1:9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/>
      <c r="B14" s="3" t="s">
        <v>72</v>
      </c>
      <c r="C14" s="3">
        <v>1.7709999999999999</v>
      </c>
      <c r="D14" s="3"/>
      <c r="E14" s="3" t="s">
        <v>53</v>
      </c>
      <c r="F14" s="3"/>
      <c r="G14" s="3"/>
      <c r="H14" s="3"/>
      <c r="I14" s="3"/>
    </row>
    <row r="15" spans="1:9" x14ac:dyDescent="0.3">
      <c r="A15" s="3"/>
      <c r="B15" s="3" t="s">
        <v>14</v>
      </c>
      <c r="C15" s="3">
        <f>ABS((B9/C9))</f>
        <v>3.4730769230769232</v>
      </c>
      <c r="D15" s="3"/>
      <c r="E15" s="3"/>
      <c r="F15" s="3"/>
      <c r="G15" s="3"/>
      <c r="H15" s="3"/>
      <c r="I15" s="3"/>
    </row>
    <row r="16" spans="1:9" x14ac:dyDescent="0.3">
      <c r="A16" s="3" t="s">
        <v>73</v>
      </c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 t="s">
        <v>74</v>
      </c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 t="s">
        <v>41</v>
      </c>
      <c r="B19" s="3">
        <f>C3+C4</f>
        <v>106</v>
      </c>
      <c r="C19" s="3"/>
      <c r="D19" s="3"/>
      <c r="E19" s="3"/>
      <c r="F19" s="3"/>
      <c r="G19" s="3"/>
      <c r="H19" s="3"/>
      <c r="I19" s="3"/>
    </row>
    <row r="20" spans="1:9" x14ac:dyDescent="0.3">
      <c r="A20" s="3" t="s">
        <v>8</v>
      </c>
      <c r="B20" s="3">
        <f>C3/B19</f>
        <v>0.4771698113207547</v>
      </c>
      <c r="C20" s="3"/>
      <c r="D20" s="3" t="s">
        <v>75</v>
      </c>
      <c r="E20" s="3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3"/>
      <c r="F23" s="3"/>
      <c r="G23" s="3"/>
      <c r="H23" s="3"/>
      <c r="I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/>
  </sheetViews>
  <sheetFormatPr defaultRowHeight="14.4" x14ac:dyDescent="0.3"/>
  <cols>
    <col min="1" max="1" width="15" customWidth="1"/>
    <col min="2" max="2" width="12.5546875" customWidth="1"/>
    <col min="3" max="3" width="14" customWidth="1"/>
  </cols>
  <sheetData>
    <row r="1" spans="1:8" ht="15" thickBot="1" x14ac:dyDescent="0.35">
      <c r="A1" s="4" t="s">
        <v>59</v>
      </c>
      <c r="B1" s="5"/>
      <c r="C1" s="5"/>
      <c r="D1" s="6"/>
      <c r="E1" s="6"/>
    </row>
    <row r="2" spans="1:8" ht="15" thickBot="1" x14ac:dyDescent="0.35">
      <c r="A2" s="5"/>
      <c r="B2" s="7" t="s">
        <v>13</v>
      </c>
      <c r="C2" s="7" t="s">
        <v>60</v>
      </c>
      <c r="D2" s="2"/>
      <c r="E2" s="2"/>
    </row>
    <row r="3" spans="1:8" x14ac:dyDescent="0.3">
      <c r="A3" s="6" t="s">
        <v>61</v>
      </c>
      <c r="B3" s="2">
        <v>1</v>
      </c>
      <c r="C3" s="2">
        <v>882</v>
      </c>
      <c r="D3" s="2"/>
      <c r="E3" s="2"/>
    </row>
    <row r="4" spans="1:8" x14ac:dyDescent="0.3">
      <c r="A4" s="6" t="s">
        <v>62</v>
      </c>
      <c r="B4" s="2">
        <v>20</v>
      </c>
      <c r="C4" s="2">
        <v>4000</v>
      </c>
      <c r="D4" s="2"/>
      <c r="E4" s="2"/>
    </row>
    <row r="5" spans="1:8" ht="15" thickBot="1" x14ac:dyDescent="0.35">
      <c r="A5" s="5" t="s">
        <v>63</v>
      </c>
      <c r="B5" s="7">
        <v>21</v>
      </c>
      <c r="C5" s="7">
        <v>4882</v>
      </c>
      <c r="D5" s="2"/>
      <c r="E5" s="2"/>
    </row>
    <row r="6" spans="1:8" ht="15" thickBot="1" x14ac:dyDescent="0.35">
      <c r="A6" s="7"/>
      <c r="B6" s="7"/>
      <c r="C6" s="7"/>
      <c r="D6" s="7"/>
      <c r="E6" s="2"/>
    </row>
    <row r="7" spans="1:8" ht="15" thickBot="1" x14ac:dyDescent="0.35">
      <c r="A7" s="7"/>
      <c r="B7" s="8" t="s">
        <v>64</v>
      </c>
      <c r="C7" s="8" t="s">
        <v>65</v>
      </c>
      <c r="D7" s="7" t="s">
        <v>66</v>
      </c>
      <c r="E7" s="2"/>
    </row>
    <row r="8" spans="1:8" x14ac:dyDescent="0.3">
      <c r="A8" s="6" t="s">
        <v>67</v>
      </c>
      <c r="B8" s="2">
        <v>5</v>
      </c>
      <c r="C8" s="2">
        <v>3.56</v>
      </c>
      <c r="D8" s="2">
        <f>B9/C9</f>
        <v>2.1</v>
      </c>
      <c r="E8" s="2"/>
    </row>
    <row r="9" spans="1:8" ht="15" thickBot="1" x14ac:dyDescent="0.35">
      <c r="A9" s="5" t="s">
        <v>68</v>
      </c>
      <c r="B9" s="7">
        <v>6.3</v>
      </c>
      <c r="C9" s="7">
        <v>3</v>
      </c>
      <c r="D9" s="7"/>
      <c r="E9" s="2"/>
    </row>
    <row r="11" spans="1:8" x14ac:dyDescent="0.3">
      <c r="A11" s="3" t="s">
        <v>76</v>
      </c>
      <c r="B11" s="3"/>
      <c r="C11" s="3"/>
      <c r="D11" s="3"/>
      <c r="E11" s="3"/>
      <c r="F11" s="3"/>
      <c r="G11" s="3"/>
      <c r="H11" s="3"/>
    </row>
    <row r="12" spans="1:8" x14ac:dyDescent="0.3">
      <c r="A12" s="3" t="s">
        <v>77</v>
      </c>
      <c r="B12" s="3">
        <v>1.7250000000000001</v>
      </c>
      <c r="C12" s="3" t="s">
        <v>4</v>
      </c>
      <c r="D12" s="3"/>
      <c r="E12" s="3"/>
      <c r="F12" s="3"/>
      <c r="G12" s="3"/>
      <c r="H12" s="3"/>
    </row>
    <row r="13" spans="1:8" x14ac:dyDescent="0.3">
      <c r="A13" s="3"/>
      <c r="B13" s="3"/>
      <c r="C13" s="3" t="s">
        <v>5</v>
      </c>
      <c r="D13" s="3"/>
      <c r="E13" s="3"/>
      <c r="F13" s="3"/>
      <c r="G13" s="3"/>
      <c r="H13" s="3"/>
    </row>
    <row r="14" spans="1:8" x14ac:dyDescent="0.3">
      <c r="A14" s="3"/>
      <c r="B14" s="3" t="s">
        <v>78</v>
      </c>
      <c r="C14" s="3"/>
      <c r="D14" s="3"/>
      <c r="E14" s="3"/>
      <c r="F14" s="3"/>
      <c r="G14" s="3"/>
      <c r="H14" s="3"/>
    </row>
    <row r="15" spans="1:8" x14ac:dyDescent="0.3">
      <c r="A15" s="3" t="s">
        <v>79</v>
      </c>
      <c r="B15" s="3"/>
      <c r="C15" s="3"/>
      <c r="D15" s="3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 t="s">
        <v>18</v>
      </c>
      <c r="B17" s="3" t="s">
        <v>4</v>
      </c>
      <c r="C17" s="3" t="s">
        <v>24</v>
      </c>
      <c r="D17" s="3">
        <v>4.3499999999999996</v>
      </c>
      <c r="E17" s="3"/>
      <c r="F17" s="3"/>
      <c r="G17" s="3"/>
      <c r="H17" s="3"/>
    </row>
    <row r="18" spans="1:8" x14ac:dyDescent="0.3">
      <c r="A18" s="3"/>
      <c r="B18" s="3" t="s">
        <v>5</v>
      </c>
      <c r="C18" s="3"/>
      <c r="D18" s="3"/>
      <c r="E18" s="3"/>
      <c r="F18" s="3"/>
      <c r="G18" s="3"/>
      <c r="H18" s="3"/>
    </row>
    <row r="19" spans="1:8" x14ac:dyDescent="0.3">
      <c r="A19" s="3" t="s">
        <v>21</v>
      </c>
      <c r="B19" s="3">
        <f>C3/B3</f>
        <v>882</v>
      </c>
      <c r="C19" s="3" t="s">
        <v>19</v>
      </c>
      <c r="D19" s="3">
        <f>B19/B20</f>
        <v>4.41</v>
      </c>
      <c r="E19" s="3" t="s">
        <v>80</v>
      </c>
      <c r="F19" s="3"/>
      <c r="G19" s="3"/>
      <c r="H19" s="3"/>
    </row>
    <row r="20" spans="1:8" x14ac:dyDescent="0.3">
      <c r="A20" s="3" t="s">
        <v>22</v>
      </c>
      <c r="B20" s="3">
        <f>C4/B4</f>
        <v>200</v>
      </c>
      <c r="C20" s="3"/>
      <c r="D20" s="3"/>
      <c r="E20" s="3"/>
      <c r="F20" s="3"/>
      <c r="G20" s="3"/>
      <c r="H20" s="3"/>
    </row>
    <row r="21" spans="1:8" x14ac:dyDescent="0.3">
      <c r="A21" s="3" t="s">
        <v>81</v>
      </c>
      <c r="B21" s="3"/>
      <c r="C21" s="3"/>
      <c r="D21" s="3"/>
      <c r="E21" s="3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 t="s">
        <v>82</v>
      </c>
      <c r="B23" s="3"/>
      <c r="C23" s="3"/>
      <c r="D23" s="3"/>
      <c r="E23" s="3"/>
      <c r="F23" s="3"/>
      <c r="G23" s="3"/>
      <c r="H23" s="3"/>
    </row>
    <row r="24" spans="1:8" x14ac:dyDescent="0.3">
      <c r="A24" s="3" t="s">
        <v>41</v>
      </c>
      <c r="B24" s="3">
        <f>C3+C4</f>
        <v>4882</v>
      </c>
      <c r="C24" s="3"/>
      <c r="D24" s="3"/>
      <c r="E24" s="3"/>
      <c r="F24" s="3"/>
      <c r="G24" s="3"/>
      <c r="H24" s="3"/>
    </row>
    <row r="25" spans="1:8" x14ac:dyDescent="0.3">
      <c r="A25" s="3" t="s">
        <v>8</v>
      </c>
      <c r="B25" s="3">
        <f>C3/B24</f>
        <v>0.18066366243342893</v>
      </c>
      <c r="C25" s="3"/>
      <c r="D25" s="3"/>
      <c r="E25" s="3"/>
      <c r="F25" s="3"/>
      <c r="G25" s="3"/>
      <c r="H25" s="3"/>
    </row>
    <row r="26" spans="1:8" x14ac:dyDescent="0.3">
      <c r="A26" s="3"/>
      <c r="B26" s="3"/>
      <c r="C26" s="3"/>
      <c r="D26" s="3"/>
      <c r="E26" s="3"/>
      <c r="F26" s="3"/>
      <c r="G26" s="3"/>
      <c r="H26" s="3"/>
    </row>
    <row r="27" spans="1:8" x14ac:dyDescent="0.3">
      <c r="A27" s="3" t="s">
        <v>83</v>
      </c>
      <c r="B27" s="3"/>
      <c r="C27" s="3"/>
      <c r="D27" s="3"/>
      <c r="E27" s="3"/>
      <c r="F27" s="3"/>
      <c r="G27" s="3"/>
      <c r="H27" s="3"/>
    </row>
    <row r="28" spans="1:8" x14ac:dyDescent="0.3">
      <c r="A28" s="3"/>
      <c r="B28" s="3"/>
      <c r="C28" s="3"/>
      <c r="D28" s="3"/>
      <c r="E28" s="3"/>
      <c r="F28" s="3"/>
      <c r="G28" s="3"/>
      <c r="H28" s="3"/>
    </row>
    <row r="29" spans="1:8" x14ac:dyDescent="0.3">
      <c r="A29" s="3"/>
      <c r="B29" s="3"/>
      <c r="C29" s="3"/>
      <c r="D29" s="3"/>
      <c r="E29" s="3"/>
      <c r="F29" s="3"/>
      <c r="G29" s="3"/>
      <c r="H29" s="3"/>
    </row>
    <row r="30" spans="1:8" x14ac:dyDescent="0.3">
      <c r="A30" s="3"/>
      <c r="B30" s="3"/>
      <c r="C30" s="3"/>
      <c r="D30" s="3"/>
      <c r="E30" s="3"/>
      <c r="F30" s="3"/>
      <c r="G30" s="3"/>
      <c r="H3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4" workbookViewId="0">
      <selection activeCell="B24" sqref="B24"/>
    </sheetView>
  </sheetViews>
  <sheetFormatPr defaultRowHeight="14.4" x14ac:dyDescent="0.3"/>
  <sheetData>
    <row r="1" spans="1:20" ht="15" thickBot="1" x14ac:dyDescent="0.35">
      <c r="A1" s="1" t="s">
        <v>0</v>
      </c>
      <c r="B1" s="1" t="s">
        <v>1</v>
      </c>
    </row>
    <row r="2" spans="1:20" x14ac:dyDescent="0.3">
      <c r="A2" s="2">
        <v>2</v>
      </c>
      <c r="B2" s="2">
        <v>12</v>
      </c>
    </row>
    <row r="3" spans="1:20" x14ac:dyDescent="0.3">
      <c r="A3" s="2">
        <v>3</v>
      </c>
      <c r="B3" s="2">
        <v>9</v>
      </c>
      <c r="M3" s="3" t="s">
        <v>2</v>
      </c>
      <c r="N3" s="3"/>
      <c r="O3" s="3"/>
      <c r="P3" s="3"/>
      <c r="Q3" s="3"/>
      <c r="R3" s="3"/>
      <c r="S3" s="3"/>
      <c r="T3" s="3"/>
    </row>
    <row r="4" spans="1:20" x14ac:dyDescent="0.3">
      <c r="A4" s="2">
        <v>6</v>
      </c>
      <c r="B4" s="2">
        <v>8</v>
      </c>
      <c r="T4" s="3"/>
    </row>
    <row r="5" spans="1:20" x14ac:dyDescent="0.3">
      <c r="A5" s="2">
        <v>7</v>
      </c>
      <c r="B5" s="2">
        <v>7</v>
      </c>
      <c r="M5" s="3" t="s">
        <v>3</v>
      </c>
      <c r="N5" s="3"/>
      <c r="O5" s="3"/>
      <c r="P5" s="3"/>
      <c r="Q5" s="3"/>
      <c r="R5" s="3"/>
      <c r="S5" s="3"/>
      <c r="T5" s="3"/>
    </row>
    <row r="6" spans="1:20" x14ac:dyDescent="0.3">
      <c r="A6" s="2">
        <v>8</v>
      </c>
      <c r="B6" s="2">
        <v>6</v>
      </c>
      <c r="M6" s="3"/>
      <c r="N6" s="3" t="s">
        <v>4</v>
      </c>
      <c r="O6" s="3"/>
      <c r="P6" s="3"/>
      <c r="Q6" s="3"/>
      <c r="R6" s="3"/>
      <c r="S6" s="3"/>
      <c r="T6" s="3"/>
    </row>
    <row r="7" spans="1:20" x14ac:dyDescent="0.3">
      <c r="A7" s="2">
        <v>7</v>
      </c>
      <c r="B7" s="2">
        <v>5</v>
      </c>
      <c r="M7" s="3"/>
      <c r="N7" s="3" t="s">
        <v>5</v>
      </c>
      <c r="O7" s="3"/>
      <c r="P7" s="3"/>
      <c r="Q7" s="3"/>
      <c r="R7" s="3"/>
      <c r="S7" s="3"/>
      <c r="T7" s="3"/>
    </row>
    <row r="8" spans="1:20" x14ac:dyDescent="0.3">
      <c r="A8" s="2">
        <v>9</v>
      </c>
      <c r="B8" s="2">
        <v>2</v>
      </c>
      <c r="M8" s="3" t="s">
        <v>14</v>
      </c>
      <c r="N8" s="3">
        <f>ABS((B18-0)/B19)</f>
        <v>5.196152422706632</v>
      </c>
      <c r="O8" s="3"/>
      <c r="P8" s="3" t="s">
        <v>16</v>
      </c>
      <c r="Q8" s="3"/>
      <c r="R8" s="3"/>
      <c r="S8" s="3"/>
      <c r="T8" s="3"/>
    </row>
    <row r="9" spans="1:20" x14ac:dyDescent="0.3">
      <c r="M9" s="3" t="s">
        <v>17</v>
      </c>
      <c r="N9" s="3"/>
      <c r="O9" s="3"/>
      <c r="P9" s="3"/>
      <c r="Q9" s="3"/>
      <c r="R9" s="3"/>
      <c r="S9" s="3"/>
      <c r="T9" s="3"/>
    </row>
    <row r="10" spans="1:20" x14ac:dyDescent="0.3">
      <c r="M10" s="3"/>
      <c r="N10" s="3"/>
      <c r="O10" s="3"/>
      <c r="P10" s="3"/>
      <c r="Q10" s="3"/>
      <c r="R10" s="3"/>
      <c r="S10" s="3"/>
      <c r="T10" s="3"/>
    </row>
    <row r="11" spans="1:20" x14ac:dyDescent="0.3">
      <c r="M11" s="3" t="s">
        <v>18</v>
      </c>
      <c r="N11" s="3"/>
      <c r="O11" s="3"/>
      <c r="P11" s="3"/>
      <c r="Q11" s="3"/>
      <c r="R11" s="3"/>
      <c r="S11" s="3"/>
      <c r="T11" s="3"/>
    </row>
    <row r="12" spans="1:20" x14ac:dyDescent="0.3">
      <c r="M12" s="3"/>
      <c r="N12" s="3" t="s">
        <v>4</v>
      </c>
      <c r="O12" s="3"/>
      <c r="P12" s="3"/>
      <c r="Q12" s="3"/>
      <c r="R12" s="3"/>
      <c r="S12" s="3"/>
      <c r="T12" s="3"/>
    </row>
    <row r="13" spans="1:20" x14ac:dyDescent="0.3">
      <c r="M13" s="3"/>
      <c r="N13" s="3" t="s">
        <v>5</v>
      </c>
      <c r="O13" s="3"/>
      <c r="P13" s="3"/>
      <c r="Q13" s="3"/>
      <c r="R13" s="3"/>
      <c r="S13" s="3"/>
      <c r="T13" s="3"/>
    </row>
    <row r="14" spans="1:20" x14ac:dyDescent="0.3">
      <c r="M14" s="3" t="s">
        <v>19</v>
      </c>
      <c r="N14" s="3">
        <f>G23/G24</f>
        <v>27</v>
      </c>
      <c r="O14" s="3"/>
      <c r="P14" s="3" t="s">
        <v>25</v>
      </c>
      <c r="Q14" s="3"/>
      <c r="R14" s="3"/>
      <c r="S14" s="3"/>
      <c r="T14" s="3"/>
    </row>
    <row r="15" spans="1:20" x14ac:dyDescent="0.3">
      <c r="M15" s="3" t="s">
        <v>26</v>
      </c>
      <c r="N15" s="3"/>
      <c r="O15" s="3"/>
      <c r="P15" s="3"/>
      <c r="Q15" s="3"/>
      <c r="R15" s="3"/>
      <c r="S15" s="3"/>
      <c r="T15" s="3"/>
    </row>
    <row r="16" spans="1:20" x14ac:dyDescent="0.3">
      <c r="M16" s="3"/>
      <c r="N16" s="3"/>
      <c r="O16" s="3"/>
      <c r="P16" s="3"/>
      <c r="Q16" s="3"/>
      <c r="R16" s="3"/>
      <c r="S16" s="3"/>
      <c r="T16" s="3"/>
    </row>
    <row r="17" spans="1:20" x14ac:dyDescent="0.3">
      <c r="M17" s="3" t="s">
        <v>84</v>
      </c>
      <c r="N17" s="3"/>
      <c r="O17" s="3"/>
      <c r="P17" s="3"/>
      <c r="Q17" s="3"/>
      <c r="R17" s="3"/>
      <c r="S17" s="3"/>
      <c r="T17" s="3"/>
    </row>
    <row r="18" spans="1:20" x14ac:dyDescent="0.3">
      <c r="A18" t="s">
        <v>6</v>
      </c>
      <c r="B18" cm="1">
        <f t="array" ref="B18:C22">LINEST(B2:B8,A2:A8,TRUE,TRUE)</f>
        <v>-1.125</v>
      </c>
      <c r="C18">
        <v>13.75</v>
      </c>
      <c r="D18" t="s">
        <v>9</v>
      </c>
      <c r="M18" s="3" t="s">
        <v>85</v>
      </c>
      <c r="N18" s="3"/>
      <c r="O18" s="3"/>
      <c r="P18" s="3"/>
      <c r="Q18" s="3"/>
      <c r="R18" s="3"/>
      <c r="S18" s="3"/>
      <c r="T18" s="3"/>
    </row>
    <row r="19" spans="1:20" x14ac:dyDescent="0.3">
      <c r="A19" t="s">
        <v>7</v>
      </c>
      <c r="B19">
        <v>0.21650635094610965</v>
      </c>
      <c r="C19">
        <v>1.3983408536037065</v>
      </c>
      <c r="D19" t="s">
        <v>10</v>
      </c>
      <c r="M19" s="3" t="s">
        <v>86</v>
      </c>
      <c r="N19" s="3"/>
      <c r="O19" s="3"/>
      <c r="P19" s="3"/>
      <c r="Q19" s="3"/>
      <c r="R19" s="3"/>
      <c r="S19" s="3"/>
      <c r="T19" s="3"/>
    </row>
    <row r="20" spans="1:20" x14ac:dyDescent="0.3">
      <c r="A20" t="s">
        <v>8</v>
      </c>
      <c r="B20">
        <v>0.84375</v>
      </c>
      <c r="C20">
        <v>1.3693063937629153</v>
      </c>
      <c r="D20" t="s">
        <v>12</v>
      </c>
      <c r="M20" s="3"/>
      <c r="N20" s="3"/>
      <c r="O20" s="3"/>
      <c r="P20" s="3"/>
      <c r="Q20" s="3"/>
      <c r="R20" s="3"/>
      <c r="S20" s="3"/>
      <c r="T20" s="3"/>
    </row>
    <row r="21" spans="1:20" x14ac:dyDescent="0.3">
      <c r="A21" t="s">
        <v>11</v>
      </c>
      <c r="B21">
        <v>27</v>
      </c>
      <c r="C21">
        <v>5</v>
      </c>
      <c r="D21" t="s">
        <v>13</v>
      </c>
      <c r="F21" t="s">
        <v>15</v>
      </c>
      <c r="G21">
        <v>2.0150000000000001</v>
      </c>
      <c r="M21" s="3"/>
      <c r="N21" s="3"/>
      <c r="O21" s="3"/>
      <c r="P21" s="3"/>
      <c r="Q21" s="3"/>
      <c r="R21" s="3"/>
      <c r="S21" s="3"/>
      <c r="T21" s="3"/>
    </row>
    <row r="22" spans="1:20" x14ac:dyDescent="0.3">
      <c r="A22" t="s">
        <v>42</v>
      </c>
      <c r="B22">
        <v>50.625</v>
      </c>
      <c r="C22">
        <v>9.375</v>
      </c>
      <c r="D22" t="s">
        <v>45</v>
      </c>
      <c r="H22" t="s">
        <v>13</v>
      </c>
      <c r="M22" s="3"/>
      <c r="N22" s="3"/>
      <c r="O22" s="3"/>
      <c r="P22" s="3"/>
      <c r="Q22" s="3"/>
      <c r="R22" s="3"/>
      <c r="S22" s="3"/>
      <c r="T22" s="3"/>
    </row>
    <row r="23" spans="1:20" x14ac:dyDescent="0.3">
      <c r="F23" t="s">
        <v>21</v>
      </c>
      <c r="G23">
        <f>B22/C24</f>
        <v>50.625</v>
      </c>
      <c r="H23">
        <f>C24</f>
        <v>1</v>
      </c>
    </row>
    <row r="24" spans="1:20" x14ac:dyDescent="0.3">
      <c r="A24" t="s">
        <v>23</v>
      </c>
      <c r="B24">
        <v>7</v>
      </c>
      <c r="C24">
        <v>1</v>
      </c>
      <c r="D24" t="s">
        <v>20</v>
      </c>
      <c r="F24" t="s">
        <v>22</v>
      </c>
      <c r="G24">
        <f>C22/C21</f>
        <v>1.875</v>
      </c>
      <c r="H24">
        <f>C21</f>
        <v>5</v>
      </c>
    </row>
    <row r="26" spans="1:20" x14ac:dyDescent="0.3">
      <c r="F26" t="s">
        <v>24</v>
      </c>
      <c r="G26">
        <v>6.61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C1" sqref="C1"/>
    </sheetView>
  </sheetViews>
  <sheetFormatPr defaultRowHeight="14.4" x14ac:dyDescent="0.3"/>
  <sheetData>
    <row r="1" spans="1:20" ht="15" thickBot="1" x14ac:dyDescent="0.35">
      <c r="A1" s="7" t="s">
        <v>87</v>
      </c>
      <c r="B1" s="7" t="s">
        <v>88</v>
      </c>
    </row>
    <row r="2" spans="1:20" x14ac:dyDescent="0.3">
      <c r="A2" s="2">
        <v>0.33</v>
      </c>
      <c r="B2" s="2">
        <v>20</v>
      </c>
    </row>
    <row r="3" spans="1:20" x14ac:dyDescent="0.3">
      <c r="A3" s="2">
        <v>0.25</v>
      </c>
      <c r="B3" s="2">
        <v>14</v>
      </c>
      <c r="M3" s="3" t="s">
        <v>2</v>
      </c>
      <c r="N3" s="3"/>
      <c r="O3" s="3"/>
      <c r="P3" s="3"/>
      <c r="Q3" s="3"/>
      <c r="R3" s="3"/>
      <c r="S3" s="3"/>
      <c r="T3" s="3"/>
    </row>
    <row r="4" spans="1:20" x14ac:dyDescent="0.3">
      <c r="A4" s="2">
        <v>0.44</v>
      </c>
      <c r="B4" s="2">
        <v>22</v>
      </c>
      <c r="T4" s="3"/>
    </row>
    <row r="5" spans="1:20" x14ac:dyDescent="0.3">
      <c r="A5" s="2">
        <v>0.4</v>
      </c>
      <c r="B5" s="2">
        <v>21</v>
      </c>
      <c r="M5" s="3" t="s">
        <v>3</v>
      </c>
      <c r="N5" s="3"/>
      <c r="O5" s="3"/>
      <c r="P5" s="3"/>
      <c r="Q5" s="3"/>
      <c r="R5" s="3"/>
      <c r="S5" s="3"/>
      <c r="T5" s="3"/>
    </row>
    <row r="6" spans="1:20" x14ac:dyDescent="0.3">
      <c r="A6" s="2">
        <v>0.35</v>
      </c>
      <c r="B6" s="2">
        <v>16</v>
      </c>
      <c r="M6" s="3"/>
      <c r="N6" s="3" t="s">
        <v>4</v>
      </c>
      <c r="O6" s="3"/>
      <c r="P6" s="3"/>
      <c r="Q6" s="3"/>
      <c r="R6" s="3"/>
      <c r="S6" s="3"/>
      <c r="T6" s="3"/>
    </row>
    <row r="7" spans="1:20" x14ac:dyDescent="0.3">
      <c r="A7" s="2">
        <v>0.39</v>
      </c>
      <c r="B7" s="2">
        <v>19</v>
      </c>
      <c r="M7" s="3"/>
      <c r="N7" s="3" t="s">
        <v>5</v>
      </c>
      <c r="O7" s="3"/>
      <c r="P7" s="3"/>
      <c r="Q7" s="3"/>
      <c r="R7" s="3"/>
      <c r="S7" s="3"/>
      <c r="T7" s="3"/>
    </row>
    <row r="8" spans="1:20" x14ac:dyDescent="0.3">
      <c r="A8" s="2">
        <v>0.28999999999999998</v>
      </c>
      <c r="B8" s="2">
        <v>15</v>
      </c>
      <c r="M8" s="3" t="s">
        <v>14</v>
      </c>
      <c r="N8" s="3">
        <f>ABS((B18-0)/B19)</f>
        <v>4.0967188455237551</v>
      </c>
      <c r="O8" s="3"/>
      <c r="P8" s="3" t="s">
        <v>16</v>
      </c>
      <c r="Q8" s="3"/>
      <c r="R8" s="3"/>
      <c r="S8" s="3"/>
      <c r="T8" s="3"/>
    </row>
    <row r="9" spans="1:20" x14ac:dyDescent="0.3">
      <c r="M9" s="3" t="s">
        <v>17</v>
      </c>
      <c r="N9" s="3"/>
      <c r="O9" s="3"/>
      <c r="P9" s="3"/>
      <c r="Q9" s="3"/>
      <c r="R9" s="3"/>
      <c r="S9" s="3"/>
      <c r="T9" s="3"/>
    </row>
    <row r="10" spans="1:20" x14ac:dyDescent="0.3">
      <c r="M10" s="3"/>
      <c r="N10" s="3"/>
      <c r="O10" s="3"/>
      <c r="P10" s="3"/>
      <c r="Q10" s="3"/>
      <c r="R10" s="3"/>
      <c r="S10" s="3"/>
      <c r="T10" s="3"/>
    </row>
    <row r="11" spans="1:20" x14ac:dyDescent="0.3">
      <c r="M11" s="3" t="s">
        <v>18</v>
      </c>
      <c r="N11" s="3"/>
      <c r="O11" s="3"/>
      <c r="P11" s="3"/>
      <c r="Q11" s="3"/>
      <c r="R11" s="3"/>
      <c r="S11" s="3"/>
      <c r="T11" s="3"/>
    </row>
    <row r="12" spans="1:20" x14ac:dyDescent="0.3">
      <c r="M12" s="3"/>
      <c r="N12" s="3" t="s">
        <v>4</v>
      </c>
      <c r="O12" s="3"/>
      <c r="P12" s="3"/>
      <c r="Q12" s="3"/>
      <c r="R12" s="3"/>
      <c r="S12" s="3"/>
      <c r="T12" s="3"/>
    </row>
    <row r="13" spans="1:20" x14ac:dyDescent="0.3">
      <c r="M13" s="3"/>
      <c r="N13" s="3" t="s">
        <v>5</v>
      </c>
      <c r="O13" s="3"/>
      <c r="P13" s="3"/>
      <c r="Q13" s="3"/>
      <c r="R13" s="3"/>
      <c r="S13" s="3"/>
      <c r="T13" s="3"/>
    </row>
    <row r="14" spans="1:20" x14ac:dyDescent="0.3">
      <c r="M14" s="3" t="s">
        <v>19</v>
      </c>
      <c r="N14" s="3">
        <f>G23/G24</f>
        <v>16.783105299269508</v>
      </c>
      <c r="O14" s="3"/>
      <c r="P14" s="3" t="s">
        <v>25</v>
      </c>
      <c r="Q14" s="3"/>
      <c r="R14" s="3"/>
      <c r="S14" s="3"/>
      <c r="T14" s="3"/>
    </row>
    <row r="15" spans="1:20" x14ac:dyDescent="0.3">
      <c r="M15" s="3" t="s">
        <v>26</v>
      </c>
      <c r="N15" s="3"/>
      <c r="O15" s="3"/>
      <c r="P15" s="3"/>
      <c r="Q15" s="3"/>
      <c r="R15" s="3"/>
      <c r="S15" s="3"/>
      <c r="T15" s="3"/>
    </row>
    <row r="16" spans="1:20" x14ac:dyDescent="0.3">
      <c r="M16" s="3"/>
      <c r="N16" s="3"/>
      <c r="O16" s="3"/>
      <c r="P16" s="3"/>
      <c r="Q16" s="3"/>
      <c r="R16" s="3"/>
      <c r="S16" s="3"/>
      <c r="T16" s="3"/>
    </row>
    <row r="17" spans="1:20" x14ac:dyDescent="0.3">
      <c r="M17" s="3" t="s">
        <v>89</v>
      </c>
      <c r="N17" s="3"/>
      <c r="O17" s="3"/>
      <c r="P17" s="3"/>
      <c r="Q17" s="3"/>
      <c r="R17" s="3"/>
      <c r="S17" s="3"/>
      <c r="T17" s="3"/>
    </row>
    <row r="18" spans="1:20" x14ac:dyDescent="0.3">
      <c r="A18" t="s">
        <v>6</v>
      </c>
      <c r="B18" cm="1">
        <f t="array" ref="B18:C22">LINEST(B2:B8,A2:A8,TRUE,TRUE)</f>
        <v>41.603053435114496</v>
      </c>
      <c r="C18">
        <v>3.5817884405670668</v>
      </c>
      <c r="D18" t="s">
        <v>9</v>
      </c>
      <c r="M18" s="3" t="s">
        <v>90</v>
      </c>
      <c r="N18" s="3"/>
      <c r="O18" s="3"/>
      <c r="P18" s="3"/>
      <c r="Q18" s="3"/>
      <c r="R18" s="3"/>
      <c r="S18" s="3"/>
      <c r="T18" s="3"/>
    </row>
    <row r="19" spans="1:20" x14ac:dyDescent="0.3">
      <c r="A19" t="s">
        <v>7</v>
      </c>
      <c r="B19">
        <v>10.155213233774077</v>
      </c>
      <c r="C19">
        <v>3.6082153887474302</v>
      </c>
      <c r="D19" t="s">
        <v>10</v>
      </c>
      <c r="M19" s="3"/>
      <c r="N19" s="3"/>
      <c r="O19" s="3"/>
      <c r="P19" s="3"/>
      <c r="Q19" s="3"/>
      <c r="R19" s="3"/>
      <c r="S19" s="3"/>
      <c r="T19" s="3"/>
    </row>
    <row r="20" spans="1:20" x14ac:dyDescent="0.3">
      <c r="A20" t="s">
        <v>8</v>
      </c>
      <c r="B20">
        <v>0.77046431482991207</v>
      </c>
      <c r="C20">
        <v>1.6437648623126142</v>
      </c>
      <c r="D20" t="s">
        <v>12</v>
      </c>
      <c r="M20" s="3"/>
      <c r="N20" s="3"/>
      <c r="O20" s="3"/>
      <c r="P20" s="3"/>
      <c r="Q20" s="3"/>
      <c r="R20" s="3"/>
      <c r="S20" s="3"/>
      <c r="T20" s="3"/>
    </row>
    <row r="21" spans="1:20" x14ac:dyDescent="0.3">
      <c r="A21" t="s">
        <v>11</v>
      </c>
      <c r="B21">
        <v>16.783105299269508</v>
      </c>
      <c r="C21">
        <v>5</v>
      </c>
      <c r="D21" t="s">
        <v>13</v>
      </c>
      <c r="F21" t="s">
        <v>15</v>
      </c>
      <c r="G21">
        <v>2.0150000000000001</v>
      </c>
      <c r="M21" s="3"/>
      <c r="N21" s="3"/>
      <c r="O21" s="3"/>
      <c r="P21" s="3"/>
      <c r="Q21" s="3"/>
      <c r="R21" s="3"/>
      <c r="S21" s="3"/>
      <c r="T21" s="3"/>
    </row>
    <row r="22" spans="1:20" x14ac:dyDescent="0.3">
      <c r="A22" t="s">
        <v>42</v>
      </c>
      <c r="B22">
        <v>45.347328244274834</v>
      </c>
      <c r="C22">
        <v>13.509814612868036</v>
      </c>
      <c r="D22" t="s">
        <v>45</v>
      </c>
      <c r="H22" t="s">
        <v>13</v>
      </c>
      <c r="M22" s="3"/>
      <c r="N22" s="3"/>
      <c r="O22" s="3"/>
      <c r="P22" s="3"/>
      <c r="Q22" s="3"/>
      <c r="R22" s="3"/>
      <c r="S22" s="3"/>
      <c r="T22" s="3"/>
    </row>
    <row r="23" spans="1:20" x14ac:dyDescent="0.3">
      <c r="F23" t="s">
        <v>21</v>
      </c>
      <c r="G23">
        <f>B22/C24</f>
        <v>45.347328244274834</v>
      </c>
      <c r="H23">
        <f>C24</f>
        <v>1</v>
      </c>
    </row>
    <row r="24" spans="1:20" x14ac:dyDescent="0.3">
      <c r="A24" t="s">
        <v>23</v>
      </c>
      <c r="B24">
        <v>7</v>
      </c>
      <c r="C24">
        <v>1</v>
      </c>
      <c r="D24" t="s">
        <v>20</v>
      </c>
      <c r="F24" t="s">
        <v>22</v>
      </c>
      <c r="G24">
        <f>C22/C21</f>
        <v>2.7019629225736073</v>
      </c>
      <c r="H24">
        <f>C21</f>
        <v>5</v>
      </c>
    </row>
    <row r="26" spans="1:20" x14ac:dyDescent="0.3">
      <c r="F26" t="s">
        <v>24</v>
      </c>
      <c r="G26">
        <v>6.61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I19" sqref="I19"/>
    </sheetView>
  </sheetViews>
  <sheetFormatPr defaultColWidth="9.109375" defaultRowHeight="14.4" x14ac:dyDescent="0.3"/>
  <cols>
    <col min="1" max="16384" width="9.109375" style="11"/>
  </cols>
  <sheetData>
    <row r="1" spans="1:16" x14ac:dyDescent="0.3">
      <c r="A1" s="10" t="s">
        <v>91</v>
      </c>
      <c r="B1" s="10" t="s">
        <v>88</v>
      </c>
      <c r="C1" s="10"/>
      <c r="D1" s="10"/>
      <c r="E1" s="10"/>
      <c r="F1" s="10"/>
    </row>
    <row r="2" spans="1:16" x14ac:dyDescent="0.3">
      <c r="A2" s="10">
        <v>1</v>
      </c>
      <c r="B2" s="10">
        <v>12.8</v>
      </c>
    </row>
    <row r="3" spans="1:16" x14ac:dyDescent="0.3">
      <c r="A3" s="10">
        <v>2</v>
      </c>
      <c r="B3" s="10">
        <v>14.6</v>
      </c>
    </row>
    <row r="4" spans="1:16" x14ac:dyDescent="0.3">
      <c r="A4" s="10">
        <v>3</v>
      </c>
      <c r="B4" s="10">
        <v>15.2</v>
      </c>
    </row>
    <row r="5" spans="1:16" x14ac:dyDescent="0.3">
      <c r="A5" s="10">
        <v>4</v>
      </c>
      <c r="B5" s="10">
        <v>16.100000000000001</v>
      </c>
    </row>
    <row r="6" spans="1:16" x14ac:dyDescent="0.3">
      <c r="A6" s="10">
        <v>5</v>
      </c>
      <c r="B6" s="10">
        <v>15.8</v>
      </c>
    </row>
    <row r="7" spans="1:16" x14ac:dyDescent="0.3">
      <c r="A7" s="10">
        <v>6</v>
      </c>
      <c r="B7" s="10">
        <v>17.2</v>
      </c>
      <c r="C7" s="10"/>
      <c r="D7" s="10"/>
      <c r="E7" s="10"/>
      <c r="F7" s="10"/>
      <c r="M7" t="s">
        <v>6</v>
      </c>
      <c r="N7" s="11" cm="1">
        <f t="array" ref="N7:O11">LINEST(B2:B17,A2:A17,TRUE,TRUE)</f>
        <v>1.0045588235294118</v>
      </c>
      <c r="O7" s="11">
        <v>11.93</v>
      </c>
      <c r="P7" t="s">
        <v>9</v>
      </c>
    </row>
    <row r="8" spans="1:16" x14ac:dyDescent="0.3">
      <c r="A8" s="10">
        <v>7</v>
      </c>
      <c r="B8" s="10">
        <v>20.6</v>
      </c>
      <c r="M8" t="s">
        <v>7</v>
      </c>
      <c r="N8" s="11">
        <v>5.6745245281750366E-2</v>
      </c>
      <c r="O8" s="11">
        <v>0.54870040787759777</v>
      </c>
      <c r="P8" t="s">
        <v>10</v>
      </c>
    </row>
    <row r="9" spans="1:16" x14ac:dyDescent="0.3">
      <c r="A9" s="10">
        <v>8</v>
      </c>
      <c r="B9" s="10">
        <v>18.5</v>
      </c>
      <c r="M9" t="s">
        <v>8</v>
      </c>
      <c r="N9" s="11">
        <v>0.95723817275190359</v>
      </c>
      <c r="O9" s="11">
        <v>1.0463306232301739</v>
      </c>
      <c r="P9" t="s">
        <v>12</v>
      </c>
    </row>
    <row r="10" spans="1:16" x14ac:dyDescent="0.3">
      <c r="A10" s="10">
        <v>9</v>
      </c>
      <c r="B10" s="10">
        <v>19.899999999999999</v>
      </c>
      <c r="M10" t="s">
        <v>11</v>
      </c>
      <c r="N10" s="11">
        <v>313.39480281734728</v>
      </c>
      <c r="O10" s="11">
        <v>14</v>
      </c>
      <c r="P10" t="s">
        <v>13</v>
      </c>
    </row>
    <row r="11" spans="1:16" x14ac:dyDescent="0.3">
      <c r="A11" s="10">
        <v>10</v>
      </c>
      <c r="B11" s="10">
        <v>23.6</v>
      </c>
      <c r="M11" t="s">
        <v>42</v>
      </c>
      <c r="N11" s="11">
        <v>343.1070661764706</v>
      </c>
      <c r="O11" s="11">
        <v>15.327308823529416</v>
      </c>
      <c r="P11" t="s">
        <v>45</v>
      </c>
    </row>
    <row r="12" spans="1:16" x14ac:dyDescent="0.3">
      <c r="A12" s="10">
        <v>11</v>
      </c>
      <c r="B12" s="10">
        <v>24.2</v>
      </c>
    </row>
    <row r="13" spans="1:16" x14ac:dyDescent="0.3">
      <c r="A13" s="10">
        <v>12</v>
      </c>
      <c r="B13" s="10">
        <v>23.8</v>
      </c>
      <c r="M13" s="12" t="s">
        <v>93</v>
      </c>
    </row>
    <row r="14" spans="1:16" x14ac:dyDescent="0.3">
      <c r="A14" s="10">
        <v>13</v>
      </c>
      <c r="B14" s="10">
        <v>25.1</v>
      </c>
      <c r="M14" s="12" t="s">
        <v>91</v>
      </c>
    </row>
    <row r="15" spans="1:16" x14ac:dyDescent="0.3">
      <c r="A15" s="10">
        <v>14</v>
      </c>
      <c r="B15" s="10">
        <v>24.7</v>
      </c>
      <c r="M15" s="12">
        <v>17</v>
      </c>
      <c r="N15" s="13">
        <f>O7+(N7*M15)</f>
        <v>29.0075</v>
      </c>
    </row>
    <row r="16" spans="1:16" x14ac:dyDescent="0.3">
      <c r="A16" s="10">
        <v>15</v>
      </c>
      <c r="B16" s="10">
        <v>26.5</v>
      </c>
      <c r="M16" s="12">
        <v>18</v>
      </c>
      <c r="N16" s="13">
        <f t="shared" ref="N16:N18" si="0">O8+(N8*M16)</f>
        <v>1.5701148229491042</v>
      </c>
    </row>
    <row r="17" spans="1:14" x14ac:dyDescent="0.3">
      <c r="A17" s="10">
        <v>16</v>
      </c>
      <c r="B17" s="10">
        <v>28.9</v>
      </c>
      <c r="M17" s="11">
        <v>19</v>
      </c>
      <c r="N17" s="13">
        <f t="shared" si="0"/>
        <v>19.233855905516339</v>
      </c>
    </row>
    <row r="18" spans="1:14" x14ac:dyDescent="0.3">
      <c r="D18" s="11" t="s">
        <v>92</v>
      </c>
      <c r="M18" s="12">
        <v>20</v>
      </c>
      <c r="N18" s="13">
        <f t="shared" si="0"/>
        <v>6281.8960563469454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Windows User</cp:lastModifiedBy>
  <dcterms:created xsi:type="dcterms:W3CDTF">2020-12-11T02:39:40Z</dcterms:created>
  <dcterms:modified xsi:type="dcterms:W3CDTF">2020-12-11T05:01:39Z</dcterms:modified>
</cp:coreProperties>
</file>